
<file path=[Content_Types].xml><?xml version="1.0" encoding="utf-8"?>
<Types xmlns="http://schemas.openxmlformats.org/package/2006/content-types">
  <Default Extension="bmp" ContentType="image/bitmap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VV SO 501+SO 502\"/>
    </mc:Choice>
  </mc:AlternateContent>
  <xr:revisionPtr revIDLastSave="0" documentId="13_ncr:1_{14F1FEC4-7026-4FD6-8AA7-A430397A66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501 - Přeložka STL plyn..." sheetId="2" r:id="rId2"/>
    <sheet name="SO502 - Přeložka STL plyn..." sheetId="3" r:id="rId3"/>
    <sheet name="Seznam figur" sheetId="4" r:id="rId4"/>
  </sheets>
  <definedNames>
    <definedName name="_xlnm._FilterDatabase" localSheetId="1" hidden="1">'SO501 - Přeložka STL plyn...'!$C$135:$K$708</definedName>
    <definedName name="_xlnm._FilterDatabase" localSheetId="2" hidden="1">'SO502 - Přeložka STL plyn...'!$C$131:$K$400</definedName>
    <definedName name="_xlnm.Print_Titles" localSheetId="0">'Rekapitulace stavby'!$92:$92</definedName>
    <definedName name="_xlnm.Print_Titles" localSheetId="3">'Seznam figur'!$9:$9</definedName>
    <definedName name="_xlnm.Print_Titles" localSheetId="1">'SO501 - Přeložka STL plyn...'!$135:$135</definedName>
    <definedName name="_xlnm.Print_Titles" localSheetId="2">'SO502 - Přeložka STL plyn...'!$131:$131</definedName>
    <definedName name="_xlnm.Print_Area" localSheetId="0">'Rekapitulace stavby'!$D$4:$AO$76,'Rekapitulace stavby'!$C$82:$AQ$97</definedName>
    <definedName name="_xlnm.Print_Area" localSheetId="3">'Seznam figur'!$C$4:$G$665</definedName>
    <definedName name="_xlnm.Print_Area" localSheetId="1">'SO501 - Přeložka STL plyn...'!$C$4:$J$76,'SO501 - Přeložka STL plyn...'!$C$82:$J$117,'SO501 - Přeložka STL plyn...'!$C$123:$K$708</definedName>
    <definedName name="_xlnm.Print_Area" localSheetId="2">'SO502 - Přeložka STL plyn...'!$C$4:$J$76,'SO502 - Přeložka STL plyn...'!$C$82:$J$113,'SO502 - Přeložka STL plyn...'!$C$119:$K$400</definedName>
  </definedNames>
  <calcPr calcId="181029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400" i="3"/>
  <c r="BH400" i="3"/>
  <c r="BG400" i="3"/>
  <c r="BF400" i="3"/>
  <c r="BK400" i="3"/>
  <c r="J400" i="3"/>
  <c r="BE400" i="3"/>
  <c r="BI399" i="3"/>
  <c r="BH399" i="3"/>
  <c r="BG399" i="3"/>
  <c r="BF399" i="3"/>
  <c r="BK399" i="3"/>
  <c r="J399" i="3" s="1"/>
  <c r="BE399" i="3" s="1"/>
  <c r="BI398" i="3"/>
  <c r="BH398" i="3"/>
  <c r="BG398" i="3"/>
  <c r="BF398" i="3"/>
  <c r="BK398" i="3"/>
  <c r="J398" i="3" s="1"/>
  <c r="BE398" i="3" s="1"/>
  <c r="BI397" i="3"/>
  <c r="BH397" i="3"/>
  <c r="BG397" i="3"/>
  <c r="BF397" i="3"/>
  <c r="BK397" i="3"/>
  <c r="J397" i="3" s="1"/>
  <c r="BE397" i="3" s="1"/>
  <c r="BI396" i="3"/>
  <c r="BH396" i="3"/>
  <c r="BG396" i="3"/>
  <c r="BF396" i="3"/>
  <c r="BK396" i="3"/>
  <c r="J396" i="3"/>
  <c r="BE396" i="3" s="1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T385" i="3" s="1"/>
  <c r="R386" i="3"/>
  <c r="R385" i="3"/>
  <c r="P386" i="3"/>
  <c r="P385" i="3" s="1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T341" i="3" s="1"/>
  <c r="R342" i="3"/>
  <c r="R341" i="3"/>
  <c r="P342" i="3"/>
  <c r="P341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J37" i="2"/>
  <c r="J36" i="2"/>
  <c r="AY95" i="1" s="1"/>
  <c r="J35" i="2"/>
  <c r="AX95" i="1"/>
  <c r="BI708" i="2"/>
  <c r="BH708" i="2"/>
  <c r="BG708" i="2"/>
  <c r="BF708" i="2"/>
  <c r="BK708" i="2"/>
  <c r="J708" i="2" s="1"/>
  <c r="BE708" i="2" s="1"/>
  <c r="BI707" i="2"/>
  <c r="BH707" i="2"/>
  <c r="BG707" i="2"/>
  <c r="BF707" i="2"/>
  <c r="BK707" i="2"/>
  <c r="J707" i="2" s="1"/>
  <c r="BE707" i="2" s="1"/>
  <c r="BI706" i="2"/>
  <c r="BH706" i="2"/>
  <c r="BG706" i="2"/>
  <c r="BF706" i="2"/>
  <c r="BK706" i="2"/>
  <c r="J706" i="2" s="1"/>
  <c r="BE706" i="2" s="1"/>
  <c r="BI705" i="2"/>
  <c r="BH705" i="2"/>
  <c r="BG705" i="2"/>
  <c r="BF705" i="2"/>
  <c r="BK705" i="2"/>
  <c r="J705" i="2"/>
  <c r="BE705" i="2" s="1"/>
  <c r="BI704" i="2"/>
  <c r="BH704" i="2"/>
  <c r="BG704" i="2"/>
  <c r="BF704" i="2"/>
  <c r="BK704" i="2"/>
  <c r="J704" i="2"/>
  <c r="BE704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T691" i="2"/>
  <c r="R692" i="2"/>
  <c r="R691" i="2" s="1"/>
  <c r="P692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T587" i="2" s="1"/>
  <c r="R588" i="2"/>
  <c r="R587" i="2"/>
  <c r="P588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3" i="2"/>
  <c r="BH533" i="2"/>
  <c r="BG533" i="2"/>
  <c r="BF533" i="2"/>
  <c r="T533" i="2"/>
  <c r="T532" i="2" s="1"/>
  <c r="R533" i="2"/>
  <c r="R532" i="2"/>
  <c r="P533" i="2"/>
  <c r="P532" i="2" s="1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7" i="2"/>
  <c r="BH507" i="2"/>
  <c r="BG507" i="2"/>
  <c r="BF507" i="2"/>
  <c r="T507" i="2"/>
  <c r="R507" i="2"/>
  <c r="P507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29" i="2"/>
  <c r="BH329" i="2"/>
  <c r="BG329" i="2"/>
  <c r="BF329" i="2"/>
  <c r="T329" i="2"/>
  <c r="R329" i="2"/>
  <c r="P329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92" i="2" s="1"/>
  <c r="J17" i="2"/>
  <c r="J12" i="2"/>
  <c r="J130" i="2" s="1"/>
  <c r="E7" i="2"/>
  <c r="E85" i="2" s="1"/>
  <c r="L90" i="1"/>
  <c r="AM90" i="1"/>
  <c r="AM89" i="1"/>
  <c r="L89" i="1"/>
  <c r="AM87" i="1"/>
  <c r="L87" i="1"/>
  <c r="L85" i="1"/>
  <c r="L84" i="1"/>
  <c r="J648" i="2"/>
  <c r="BK511" i="2"/>
  <c r="BK286" i="2"/>
  <c r="BK692" i="2"/>
  <c r="BK664" i="2"/>
  <c r="BK597" i="2"/>
  <c r="J542" i="2"/>
  <c r="J416" i="2"/>
  <c r="BK197" i="2"/>
  <c r="J627" i="2"/>
  <c r="J381" i="2"/>
  <c r="J673" i="2"/>
  <c r="BK459" i="2"/>
  <c r="BK162" i="2"/>
  <c r="BK683" i="2"/>
  <c r="J626" i="2"/>
  <c r="BK548" i="2"/>
  <c r="BK648" i="2"/>
  <c r="J519" i="2"/>
  <c r="J399" i="2"/>
  <c r="BK242" i="2"/>
  <c r="BK634" i="2"/>
  <c r="BK321" i="2"/>
  <c r="J660" i="2"/>
  <c r="BK627" i="2"/>
  <c r="J583" i="2"/>
  <c r="BK381" i="2"/>
  <c r="J610" i="2"/>
  <c r="BK668" i="2"/>
  <c r="BK613" i="2"/>
  <c r="J497" i="2"/>
  <c r="J700" i="2"/>
  <c r="J670" i="2"/>
  <c r="J637" i="2"/>
  <c r="BK558" i="2"/>
  <c r="BK447" i="2"/>
  <c r="J279" i="2"/>
  <c r="BK624" i="2"/>
  <c r="BK368" i="2"/>
  <c r="J581" i="2"/>
  <c r="BK266" i="2"/>
  <c r="BK659" i="2"/>
  <c r="BK640" i="2"/>
  <c r="BK622" i="2"/>
  <c r="J478" i="2"/>
  <c r="BK279" i="2"/>
  <c r="J181" i="2"/>
  <c r="BK619" i="2"/>
  <c r="BK654" i="2"/>
  <c r="J616" i="2"/>
  <c r="J630" i="2"/>
  <c r="J514" i="2"/>
  <c r="BK329" i="2"/>
  <c r="J201" i="2"/>
  <c r="J672" i="2"/>
  <c r="J396" i="2"/>
  <c r="BK643" i="2"/>
  <c r="J448" i="2"/>
  <c r="J376" i="3"/>
  <c r="J365" i="3"/>
  <c r="BK304" i="3"/>
  <c r="J145" i="3"/>
  <c r="BK151" i="3"/>
  <c r="BK239" i="3"/>
  <c r="J150" i="3"/>
  <c r="BK374" i="3"/>
  <c r="J151" i="3"/>
  <c r="J319" i="3"/>
  <c r="J345" i="3"/>
  <c r="J154" i="3"/>
  <c r="J342" i="3"/>
  <c r="J212" i="3"/>
  <c r="J350" i="3"/>
  <c r="J335" i="3"/>
  <c r="BK148" i="3"/>
  <c r="BK139" i="3"/>
  <c r="J233" i="3"/>
  <c r="BK661" i="2"/>
  <c r="BK583" i="2"/>
  <c r="BK379" i="2"/>
  <c r="J696" i="2"/>
  <c r="J663" i="2"/>
  <c r="J591" i="2"/>
  <c r="J521" i="2"/>
  <c r="J430" i="2"/>
  <c r="BK235" i="2"/>
  <c r="J600" i="2"/>
  <c r="BK179" i="2"/>
  <c r="J605" i="2"/>
  <c r="BK610" i="2"/>
  <c r="J459" i="2"/>
  <c r="J344" i="2"/>
  <c r="BK169" i="2"/>
  <c r="J618" i="2"/>
  <c r="J656" i="2"/>
  <c r="BK617" i="2"/>
  <c r="BK542" i="2"/>
  <c r="BK435" i="2"/>
  <c r="BK374" i="2"/>
  <c r="J179" i="2"/>
  <c r="J570" i="2"/>
  <c r="BK152" i="2"/>
  <c r="J659" i="2"/>
  <c r="J619" i="2"/>
  <c r="BK486" i="2"/>
  <c r="J319" i="2"/>
  <c r="J189" i="2"/>
  <c r="BK344" i="2"/>
  <c r="J160" i="2"/>
  <c r="BK173" i="3"/>
  <c r="J339" i="3"/>
  <c r="J183" i="3"/>
  <c r="J294" i="3"/>
  <c r="J284" i="3"/>
  <c r="J163" i="3"/>
  <c r="J360" i="3"/>
  <c r="J202" i="3"/>
  <c r="J371" i="3"/>
  <c r="BK226" i="3"/>
  <c r="J363" i="3"/>
  <c r="J270" i="3"/>
  <c r="BK154" i="3"/>
  <c r="J332" i="3"/>
  <c r="BK181" i="3"/>
  <c r="BK233" i="3"/>
  <c r="J354" i="3"/>
  <c r="J249" i="3"/>
  <c r="J697" i="2"/>
  <c r="BK658" i="2"/>
  <c r="J629" i="2"/>
  <c r="BK540" i="2"/>
  <c r="BK492" i="2"/>
  <c r="BK189" i="2"/>
  <c r="BK695" i="2"/>
  <c r="J682" i="2"/>
  <c r="J661" i="2"/>
  <c r="J606" i="2"/>
  <c r="BK578" i="2"/>
  <c r="J548" i="2"/>
  <c r="J453" i="2"/>
  <c r="J368" i="2"/>
  <c r="J305" i="2"/>
  <c r="BK230" i="2"/>
  <c r="J666" i="2"/>
  <c r="BK554" i="2"/>
  <c r="BK392" i="2"/>
  <c r="J695" i="2"/>
  <c r="J654" i="2"/>
  <c r="J573" i="2"/>
  <c r="BK457" i="2"/>
  <c r="BK233" i="2"/>
  <c r="BK670" i="2"/>
  <c r="J699" i="2"/>
  <c r="BK649" i="2"/>
  <c r="BK632" i="2"/>
  <c r="J608" i="2"/>
  <c r="J578" i="2"/>
  <c r="J447" i="2"/>
  <c r="BK348" i="2"/>
  <c r="J308" i="2"/>
  <c r="J148" i="2"/>
  <c r="J646" i="2"/>
  <c r="BK437" i="2"/>
  <c r="J678" i="2"/>
  <c r="BK650" i="2"/>
  <c r="BK633" i="2"/>
  <c r="J617" i="2"/>
  <c r="BK484" i="2"/>
  <c r="BK377" i="2"/>
  <c r="BK288" i="2"/>
  <c r="J208" i="2"/>
  <c r="BK166" i="2"/>
  <c r="BK657" i="2"/>
  <c r="J484" i="2"/>
  <c r="J371" i="2"/>
  <c r="BK305" i="2"/>
  <c r="J647" i="2"/>
  <c r="BK568" i="2"/>
  <c r="BK519" i="2"/>
  <c r="J385" i="2"/>
  <c r="BK172" i="2"/>
  <c r="J391" i="3"/>
  <c r="J386" i="3"/>
  <c r="J356" i="3"/>
  <c r="BK327" i="3"/>
  <c r="BK216" i="3"/>
  <c r="BK187" i="3"/>
  <c r="BK377" i="3"/>
  <c r="BK288" i="3"/>
  <c r="J384" i="3"/>
  <c r="BK249" i="3"/>
  <c r="J308" i="3"/>
  <c r="BK220" i="3"/>
  <c r="J148" i="3"/>
  <c r="BK339" i="3"/>
  <c r="J216" i="3"/>
  <c r="BK350" i="3"/>
  <c r="BK252" i="3"/>
  <c r="BK367" i="3"/>
  <c r="J355" i="3"/>
  <c r="BK276" i="3"/>
  <c r="J701" i="2"/>
  <c r="J638" i="2"/>
  <c r="BK605" i="2"/>
  <c r="J507" i="2"/>
  <c r="J377" i="2"/>
  <c r="J172" i="2"/>
  <c r="BK690" i="2"/>
  <c r="BK669" i="2"/>
  <c r="BK616" i="2"/>
  <c r="BK581" i="2"/>
  <c r="J546" i="2"/>
  <c r="J437" i="2"/>
  <c r="BK354" i="2"/>
  <c r="J321" i="2"/>
  <c r="BK208" i="2"/>
  <c r="AS94" i="1"/>
  <c r="BK351" i="2"/>
  <c r="BK689" i="2"/>
  <c r="J463" i="2"/>
  <c r="BK253" i="2"/>
  <c r="BK674" i="2"/>
  <c r="J692" i="2"/>
  <c r="BK653" i="2"/>
  <c r="BK631" i="2"/>
  <c r="BK611" i="2"/>
  <c r="J538" i="2"/>
  <c r="BK373" i="2"/>
  <c r="J329" i="2"/>
  <c r="J197" i="2"/>
  <c r="J668" i="2"/>
  <c r="J611" i="2"/>
  <c r="BK662" i="2"/>
  <c r="BK651" i="2"/>
  <c r="J635" i="2"/>
  <c r="BK592" i="2"/>
  <c r="J530" i="2"/>
  <c r="J439" i="2"/>
  <c r="BK396" i="2"/>
  <c r="J351" i="2"/>
  <c r="BK185" i="2"/>
  <c r="BK642" i="2"/>
  <c r="J612" i="2"/>
  <c r="BK257" i="2"/>
  <c r="J669" i="2"/>
  <c r="J645" i="2"/>
  <c r="J622" i="2"/>
  <c r="BK593" i="2"/>
  <c r="BK463" i="2"/>
  <c r="BK445" i="2"/>
  <c r="J356" i="2"/>
  <c r="BK275" i="2"/>
  <c r="BK181" i="2"/>
  <c r="J163" i="2"/>
  <c r="J561" i="2"/>
  <c r="J392" i="2"/>
  <c r="BK311" i="2"/>
  <c r="BK607" i="2"/>
  <c r="J555" i="2"/>
  <c r="J235" i="2"/>
  <c r="J169" i="2"/>
  <c r="J390" i="3"/>
  <c r="BK393" i="3"/>
  <c r="J358" i="3"/>
  <c r="BK322" i="3"/>
  <c r="J235" i="3"/>
  <c r="BK194" i="3"/>
  <c r="BK137" i="3"/>
  <c r="J291" i="3"/>
  <c r="BK383" i="3"/>
  <c r="J222" i="3"/>
  <c r="J170" i="3"/>
  <c r="J137" i="3"/>
  <c r="J364" i="3"/>
  <c r="J206" i="3"/>
  <c r="BK375" i="3"/>
  <c r="J346" i="3"/>
  <c r="BK212" i="3"/>
  <c r="J359" i="3"/>
  <c r="BK231" i="3"/>
  <c r="J374" i="3"/>
  <c r="J361" i="3"/>
  <c r="J324" i="3"/>
  <c r="BK235" i="3"/>
  <c r="J165" i="3"/>
  <c r="BK347" i="3"/>
  <c r="BK319" i="3"/>
  <c r="BK222" i="3"/>
  <c r="BK351" i="3"/>
  <c r="J258" i="3"/>
  <c r="BK368" i="3"/>
  <c r="J317" i="3"/>
  <c r="J252" i="3"/>
  <c r="J194" i="3"/>
  <c r="BK696" i="2"/>
  <c r="BK623" i="2"/>
  <c r="J445" i="2"/>
  <c r="BK697" i="2"/>
  <c r="BK666" i="2"/>
  <c r="BK600" i="2"/>
  <c r="J533" i="2"/>
  <c r="BK399" i="2"/>
  <c r="BK203" i="2"/>
  <c r="J651" i="2"/>
  <c r="BK403" i="2"/>
  <c r="BK214" i="2"/>
  <c r="J551" i="2"/>
  <c r="BK358" i="2"/>
  <c r="BK439" i="2"/>
  <c r="J266" i="2"/>
  <c r="J649" i="2"/>
  <c r="J544" i="2"/>
  <c r="BK647" i="2"/>
  <c r="J511" i="2"/>
  <c r="J418" i="2"/>
  <c r="J290" i="2"/>
  <c r="BK139" i="2"/>
  <c r="J596" i="2"/>
  <c r="J374" i="2"/>
  <c r="J253" i="2"/>
  <c r="J139" i="2"/>
  <c r="J624" i="2"/>
  <c r="J675" i="2"/>
  <c r="BK565" i="2"/>
  <c r="BK276" i="2"/>
  <c r="BK392" i="3"/>
  <c r="BK391" i="3"/>
  <c r="J316" i="3"/>
  <c r="BK163" i="3"/>
  <c r="BK298" i="3"/>
  <c r="BK265" i="3"/>
  <c r="BK161" i="3"/>
  <c r="J370" i="3"/>
  <c r="BK274" i="3"/>
  <c r="BK354" i="3"/>
  <c r="BK308" i="3"/>
  <c r="BK345" i="3"/>
  <c r="J192" i="3"/>
  <c r="BK667" i="2"/>
  <c r="BK630" i="2"/>
  <c r="J592" i="2"/>
  <c r="J499" i="2"/>
  <c r="J237" i="2"/>
  <c r="J435" i="2"/>
  <c r="J365" i="2"/>
  <c r="J686" i="2"/>
  <c r="J540" i="2"/>
  <c r="BK455" i="2"/>
  <c r="BK612" i="2"/>
  <c r="BK655" i="2"/>
  <c r="J650" i="2"/>
  <c r="J621" i="2"/>
  <c r="BK573" i="2"/>
  <c r="J527" i="2"/>
  <c r="J455" i="2"/>
  <c r="J405" i="2"/>
  <c r="J358" i="2"/>
  <c r="J203" i="2"/>
  <c r="J658" i="2"/>
  <c r="J558" i="2"/>
  <c r="BK223" i="2"/>
  <c r="J662" i="2"/>
  <c r="J634" i="2"/>
  <c r="J620" i="2"/>
  <c r="BK561" i="2"/>
  <c r="BK453" i="2"/>
  <c r="J373" i="2"/>
  <c r="J286" i="2"/>
  <c r="J214" i="2"/>
  <c r="BK175" i="2"/>
  <c r="BK660" i="2"/>
  <c r="BK625" i="2"/>
  <c r="BK418" i="2"/>
  <c r="BK338" i="2"/>
  <c r="BK237" i="2"/>
  <c r="BK570" i="2"/>
  <c r="J451" i="2"/>
  <c r="BK201" i="2"/>
  <c r="J181" i="3"/>
  <c r="J373" i="3"/>
  <c r="J312" i="3"/>
  <c r="BK214" i="3"/>
  <c r="BK360" i="3"/>
  <c r="J223" i="3"/>
  <c r="J263" i="3"/>
  <c r="J173" i="3"/>
  <c r="BK145" i="3"/>
  <c r="J375" i="3"/>
  <c r="BK361" i="3"/>
  <c r="J209" i="3"/>
  <c r="J368" i="3"/>
  <c r="J337" i="3"/>
  <c r="BK244" i="3"/>
  <c r="BK363" i="3"/>
  <c r="J296" i="3"/>
  <c r="J159" i="3"/>
  <c r="BK372" i="3"/>
  <c r="J352" i="3"/>
  <c r="BK332" i="3"/>
  <c r="J237" i="3"/>
  <c r="BK202" i="3"/>
  <c r="BK150" i="3"/>
  <c r="J288" i="3"/>
  <c r="J276" i="3"/>
  <c r="BK371" i="3"/>
  <c r="J304" i="3"/>
  <c r="BK192" i="3"/>
  <c r="J362" i="3"/>
  <c r="BK294" i="3"/>
  <c r="J226" i="3"/>
  <c r="BK682" i="2"/>
  <c r="BK538" i="2"/>
  <c r="J336" i="2"/>
  <c r="J689" i="2"/>
  <c r="BK645" i="2"/>
  <c r="J554" i="2"/>
  <c r="J472" i="2"/>
  <c r="BK336" i="2"/>
  <c r="J233" i="2"/>
  <c r="J623" i="2"/>
  <c r="J383" i="2"/>
  <c r="BK614" i="2"/>
  <c r="BK472" i="2"/>
  <c r="BK192" i="2"/>
  <c r="BK700" i="2"/>
  <c r="BK644" i="2"/>
  <c r="J593" i="2"/>
  <c r="BK430" i="2"/>
  <c r="BK273" i="2"/>
  <c r="J152" i="2"/>
  <c r="J614" i="2"/>
  <c r="J653" i="2"/>
  <c r="BK588" i="2"/>
  <c r="BK499" i="2"/>
  <c r="BK416" i="2"/>
  <c r="BK319" i="2"/>
  <c r="J667" i="2"/>
  <c r="BK227" i="2"/>
  <c r="J655" i="2"/>
  <c r="BK621" i="2"/>
  <c r="BK451" i="2"/>
  <c r="BK608" i="2"/>
  <c r="J517" i="2"/>
  <c r="J393" i="3"/>
  <c r="J383" i="3"/>
  <c r="BK291" i="3"/>
  <c r="BK358" i="3"/>
  <c r="BK270" i="3"/>
  <c r="BK141" i="3"/>
  <c r="BK353" i="3"/>
  <c r="J141" i="3"/>
  <c r="J372" i="3"/>
  <c r="BK237" i="3"/>
  <c r="BK376" i="3"/>
  <c r="BK335" i="3"/>
  <c r="J214" i="3"/>
  <c r="BK157" i="3"/>
  <c r="BK263" i="3"/>
  <c r="BK135" i="3"/>
  <c r="BK170" i="3"/>
  <c r="BK356" i="3"/>
  <c r="J231" i="3"/>
  <c r="BK663" i="2"/>
  <c r="BK533" i="2"/>
  <c r="J227" i="2"/>
  <c r="J671" i="2"/>
  <c r="J633" i="2"/>
  <c r="J568" i="2"/>
  <c r="BK507" i="2"/>
  <c r="BK426" i="2"/>
  <c r="J292" i="2"/>
  <c r="J657" i="2"/>
  <c r="BK544" i="2"/>
  <c r="BK699" i="2"/>
  <c r="J565" i="2"/>
  <c r="J275" i="2"/>
  <c r="BK675" i="2"/>
  <c r="BK672" i="2"/>
  <c r="BK629" i="2"/>
  <c r="BK585" i="2"/>
  <c r="BK356" i="2"/>
  <c r="BK270" i="2"/>
  <c r="BK656" i="2"/>
  <c r="BK546" i="2"/>
  <c r="BK626" i="2"/>
  <c r="BK555" i="2"/>
  <c r="BK448" i="2"/>
  <c r="BK385" i="2"/>
  <c r="BK292" i="2"/>
  <c r="J674" i="2"/>
  <c r="BK497" i="2"/>
  <c r="J683" i="2"/>
  <c r="BK641" i="2"/>
  <c r="J607" i="2"/>
  <c r="J403" i="2"/>
  <c r="J257" i="2"/>
  <c r="BK177" i="2"/>
  <c r="J640" i="2"/>
  <c r="BK384" i="3"/>
  <c r="J377" i="3"/>
  <c r="J274" i="3"/>
  <c r="BK346" i="3"/>
  <c r="J327" i="3"/>
  <c r="J177" i="3"/>
  <c r="J378" i="3"/>
  <c r="BK357" i="3"/>
  <c r="J351" i="3"/>
  <c r="BK206" i="3"/>
  <c r="BK355" i="3"/>
  <c r="J244" i="3"/>
  <c r="J357" i="3"/>
  <c r="BK365" i="3"/>
  <c r="BK296" i="3"/>
  <c r="BK606" i="2"/>
  <c r="J175" i="2"/>
  <c r="BK678" i="2"/>
  <c r="BK596" i="2"/>
  <c r="J475" i="2"/>
  <c r="J410" i="2"/>
  <c r="J288" i="2"/>
  <c r="BK652" i="2"/>
  <c r="BK405" i="2"/>
  <c r="J690" i="2"/>
  <c r="BK530" i="2"/>
  <c r="J166" i="2"/>
  <c r="BK686" i="2"/>
  <c r="BK635" i="2"/>
  <c r="BK604" i="2"/>
  <c r="J432" i="2"/>
  <c r="J223" i="2"/>
  <c r="J632" i="2"/>
  <c r="BK527" i="2"/>
  <c r="J643" i="2"/>
  <c r="BK478" i="2"/>
  <c r="J379" i="2"/>
  <c r="J192" i="2"/>
  <c r="J604" i="2"/>
  <c r="J216" i="2"/>
  <c r="J644" i="2"/>
  <c r="BK618" i="2"/>
  <c r="J457" i="2"/>
  <c r="J348" i="2"/>
  <c r="J273" i="2"/>
  <c r="BK673" i="2"/>
  <c r="J426" i="2"/>
  <c r="BK290" i="2"/>
  <c r="J588" i="2"/>
  <c r="J338" i="2"/>
  <c r="J369" i="3"/>
  <c r="J157" i="3"/>
  <c r="J367" i="3"/>
  <c r="BK378" i="3"/>
  <c r="BK316" i="3"/>
  <c r="BK312" i="3"/>
  <c r="J389" i="3"/>
  <c r="J353" i="3"/>
  <c r="J239" i="3"/>
  <c r="BK370" i="3"/>
  <c r="J298" i="3"/>
  <c r="J642" i="2"/>
  <c r="BK475" i="2"/>
  <c r="J276" i="2"/>
  <c r="BK163" i="2"/>
  <c r="BK701" i="2"/>
  <c r="BK671" i="2"/>
  <c r="BK638" i="2"/>
  <c r="J625" i="2"/>
  <c r="BK591" i="2"/>
  <c r="J486" i="2"/>
  <c r="BK371" i="2"/>
  <c r="J242" i="2"/>
  <c r="BK160" i="2"/>
  <c r="BK620" i="2"/>
  <c r="J613" i="2"/>
  <c r="J664" i="2"/>
  <c r="J652" i="2"/>
  <c r="J641" i="2"/>
  <c r="BK551" i="2"/>
  <c r="J492" i="2"/>
  <c r="BK432" i="2"/>
  <c r="BK365" i="2"/>
  <c r="J230" i="2"/>
  <c r="J177" i="2"/>
  <c r="J615" i="2"/>
  <c r="J585" i="2"/>
  <c r="BK410" i="2"/>
  <c r="BK148" i="2"/>
  <c r="BK646" i="2"/>
  <c r="J631" i="2"/>
  <c r="J597" i="2"/>
  <c r="BK517" i="2"/>
  <c r="BK383" i="2"/>
  <c r="J311" i="2"/>
  <c r="J270" i="2"/>
  <c r="J185" i="2"/>
  <c r="J162" i="2"/>
  <c r="BK637" i="2"/>
  <c r="J354" i="2"/>
  <c r="BK308" i="2"/>
  <c r="BK615" i="2"/>
  <c r="BK521" i="2"/>
  <c r="BK514" i="2"/>
  <c r="BK216" i="2"/>
  <c r="J392" i="3"/>
  <c r="BK183" i="3"/>
  <c r="BK389" i="3"/>
  <c r="BK352" i="3"/>
  <c r="BK284" i="3"/>
  <c r="J161" i="3"/>
  <c r="BK359" i="3"/>
  <c r="BK386" i="3"/>
  <c r="BK258" i="3"/>
  <c r="J220" i="3"/>
  <c r="BK159" i="3"/>
  <c r="J135" i="3"/>
  <c r="BK362" i="3"/>
  <c r="J265" i="3"/>
  <c r="BK369" i="3"/>
  <c r="J322" i="3"/>
  <c r="BK373" i="3"/>
  <c r="J347" i="3"/>
  <c r="BK165" i="3"/>
  <c r="BK390" i="3"/>
  <c r="BK364" i="3"/>
  <c r="BK337" i="3"/>
  <c r="BK317" i="3"/>
  <c r="BK223" i="3"/>
  <c r="BK177" i="3"/>
  <c r="J139" i="3"/>
  <c r="BK342" i="3"/>
  <c r="BK209" i="3"/>
  <c r="BK324" i="3"/>
  <c r="J187" i="3"/>
  <c r="BK370" i="2" l="1"/>
  <c r="J370" i="2" s="1"/>
  <c r="J100" i="2" s="1"/>
  <c r="T537" i="2"/>
  <c r="R564" i="2"/>
  <c r="P572" i="2"/>
  <c r="T677" i="2"/>
  <c r="BK703" i="2"/>
  <c r="J703" i="2" s="1"/>
  <c r="J116" i="2" s="1"/>
  <c r="R241" i="2"/>
  <c r="BK537" i="2"/>
  <c r="J537" i="2"/>
  <c r="J103" i="2" s="1"/>
  <c r="BK639" i="2"/>
  <c r="J639" i="2"/>
  <c r="J110" i="2" s="1"/>
  <c r="T694" i="2"/>
  <c r="P241" i="2"/>
  <c r="R537" i="2"/>
  <c r="R639" i="2"/>
  <c r="R694" i="2"/>
  <c r="BK138" i="2"/>
  <c r="J138" i="2"/>
  <c r="J98" i="2" s="1"/>
  <c r="P370" i="2"/>
  <c r="T590" i="2"/>
  <c r="T688" i="2"/>
  <c r="T687" i="2"/>
  <c r="T241" i="2"/>
  <c r="R553" i="2"/>
  <c r="P639" i="2"/>
  <c r="P589" i="2" s="1"/>
  <c r="P694" i="2"/>
  <c r="P138" i="2"/>
  <c r="P444" i="2"/>
  <c r="BK553" i="2"/>
  <c r="J553" i="2"/>
  <c r="J104" i="2" s="1"/>
  <c r="BK564" i="2"/>
  <c r="J564" i="2"/>
  <c r="J105" i="2" s="1"/>
  <c r="T564" i="2"/>
  <c r="R572" i="2"/>
  <c r="BK677" i="2"/>
  <c r="J677" i="2"/>
  <c r="J111" i="2" s="1"/>
  <c r="P688" i="2"/>
  <c r="P687" i="2"/>
  <c r="R138" i="2"/>
  <c r="R137" i="2" s="1"/>
  <c r="T444" i="2"/>
  <c r="P553" i="2"/>
  <c r="P564" i="2"/>
  <c r="T639" i="2"/>
  <c r="T138" i="2"/>
  <c r="R444" i="2"/>
  <c r="BK590" i="2"/>
  <c r="J590" i="2" s="1"/>
  <c r="J109" i="2" s="1"/>
  <c r="P677" i="2"/>
  <c r="BK688" i="2"/>
  <c r="J688" i="2" s="1"/>
  <c r="J113" i="2" s="1"/>
  <c r="R370" i="2"/>
  <c r="R590" i="2"/>
  <c r="BK694" i="2"/>
  <c r="J694" i="2"/>
  <c r="J115" i="2" s="1"/>
  <c r="BK134" i="3"/>
  <c r="R219" i="3"/>
  <c r="BK444" i="2"/>
  <c r="J444" i="2"/>
  <c r="J101" i="2" s="1"/>
  <c r="P590" i="2"/>
  <c r="R688" i="2"/>
  <c r="R687" i="2"/>
  <c r="R134" i="3"/>
  <c r="BK219" i="3"/>
  <c r="J219" i="3"/>
  <c r="J99" i="3" s="1"/>
  <c r="P219" i="3"/>
  <c r="BK303" i="3"/>
  <c r="J303" i="3" s="1"/>
  <c r="J100" i="3" s="1"/>
  <c r="T303" i="3"/>
  <c r="P315" i="3"/>
  <c r="T315" i="3"/>
  <c r="R318" i="3"/>
  <c r="BK326" i="3"/>
  <c r="J326" i="3"/>
  <c r="J103" i="3" s="1"/>
  <c r="R326" i="3"/>
  <c r="T344" i="3"/>
  <c r="BK241" i="2"/>
  <c r="BK137" i="2" s="1"/>
  <c r="J241" i="2"/>
  <c r="J99" i="2" s="1"/>
  <c r="T370" i="2"/>
  <c r="P537" i="2"/>
  <c r="T553" i="2"/>
  <c r="BK572" i="2"/>
  <c r="J572" i="2" s="1"/>
  <c r="J106" i="2" s="1"/>
  <c r="T572" i="2"/>
  <c r="R677" i="2"/>
  <c r="P134" i="3"/>
  <c r="T134" i="3"/>
  <c r="T133" i="3" s="1"/>
  <c r="T219" i="3"/>
  <c r="P303" i="3"/>
  <c r="R303" i="3"/>
  <c r="BK315" i="3"/>
  <c r="J315" i="3" s="1"/>
  <c r="J101" i="3" s="1"/>
  <c r="R315" i="3"/>
  <c r="BK318" i="3"/>
  <c r="J318" i="3"/>
  <c r="J102" i="3" s="1"/>
  <c r="P318" i="3"/>
  <c r="T318" i="3"/>
  <c r="P326" i="3"/>
  <c r="T326" i="3"/>
  <c r="BK344" i="3"/>
  <c r="J344" i="3" s="1"/>
  <c r="J106" i="3" s="1"/>
  <c r="P344" i="3"/>
  <c r="P343" i="3"/>
  <c r="R344" i="3"/>
  <c r="BK366" i="3"/>
  <c r="J366" i="3"/>
  <c r="J107" i="3"/>
  <c r="P366" i="3"/>
  <c r="R366" i="3"/>
  <c r="T366" i="3"/>
  <c r="BK382" i="3"/>
  <c r="J382" i="3"/>
  <c r="J109" i="3" s="1"/>
  <c r="P382" i="3"/>
  <c r="R382" i="3"/>
  <c r="T382" i="3"/>
  <c r="BK388" i="3"/>
  <c r="J388" i="3" s="1"/>
  <c r="J111" i="3" s="1"/>
  <c r="P388" i="3"/>
  <c r="R388" i="3"/>
  <c r="T388" i="3"/>
  <c r="BK395" i="3"/>
  <c r="J395" i="3" s="1"/>
  <c r="J112" i="3" s="1"/>
  <c r="BK587" i="2"/>
  <c r="J587" i="2"/>
  <c r="J107" i="2"/>
  <c r="BK532" i="2"/>
  <c r="J532" i="2"/>
  <c r="J102" i="2"/>
  <c r="BK691" i="2"/>
  <c r="J691" i="2"/>
  <c r="J114" i="2" s="1"/>
  <c r="BK341" i="3"/>
  <c r="J341" i="3"/>
  <c r="J104" i="3" s="1"/>
  <c r="BK385" i="3"/>
  <c r="J385" i="3"/>
  <c r="J110" i="3" s="1"/>
  <c r="BE150" i="3"/>
  <c r="BE263" i="3"/>
  <c r="BE284" i="3"/>
  <c r="BE304" i="3"/>
  <c r="BE342" i="3"/>
  <c r="BE357" i="3"/>
  <c r="BE173" i="3"/>
  <c r="BE214" i="3"/>
  <c r="BE235" i="3"/>
  <c r="BE327" i="3"/>
  <c r="BE346" i="3"/>
  <c r="BE372" i="3"/>
  <c r="BE375" i="3"/>
  <c r="BE194" i="3"/>
  <c r="BE223" i="3"/>
  <c r="BE308" i="3"/>
  <c r="BE358" i="3"/>
  <c r="BE226" i="3"/>
  <c r="BE231" i="3"/>
  <c r="BE249" i="3"/>
  <c r="BE265" i="3"/>
  <c r="BE319" i="3"/>
  <c r="BE335" i="3"/>
  <c r="BE337" i="3"/>
  <c r="BE363" i="3"/>
  <c r="BE369" i="3"/>
  <c r="J89" i="3"/>
  <c r="BE187" i="3"/>
  <c r="BE294" i="3"/>
  <c r="BE312" i="3"/>
  <c r="BE316" i="3"/>
  <c r="BE322" i="3"/>
  <c r="BE339" i="3"/>
  <c r="BE355" i="3"/>
  <c r="BE356" i="3"/>
  <c r="BE364" i="3"/>
  <c r="BE365" i="3"/>
  <c r="BE370" i="3"/>
  <c r="F92" i="3"/>
  <c r="BE135" i="3"/>
  <c r="BE161" i="3"/>
  <c r="BE181" i="3"/>
  <c r="BE192" i="3"/>
  <c r="BE206" i="3"/>
  <c r="BE233" i="3"/>
  <c r="BE239" i="3"/>
  <c r="BE270" i="3"/>
  <c r="BE288" i="3"/>
  <c r="BE298" i="3"/>
  <c r="BE317" i="3"/>
  <c r="BE324" i="3"/>
  <c r="BE332" i="3"/>
  <c r="BE350" i="3"/>
  <c r="BE360" i="3"/>
  <c r="BE374" i="3"/>
  <c r="BE386" i="3"/>
  <c r="BK589" i="2"/>
  <c r="J589" i="2"/>
  <c r="J108" i="2"/>
  <c r="BE139" i="3"/>
  <c r="BE163" i="3"/>
  <c r="BE222" i="3"/>
  <c r="BE351" i="3"/>
  <c r="BE359" i="3"/>
  <c r="BE376" i="3"/>
  <c r="BE383" i="3"/>
  <c r="BE390" i="3"/>
  <c r="BE145" i="3"/>
  <c r="BE212" i="3"/>
  <c r="BE373" i="3"/>
  <c r="BE154" i="3"/>
  <c r="BE183" i="3"/>
  <c r="BE274" i="3"/>
  <c r="BE291" i="3"/>
  <c r="BE352" i="3"/>
  <c r="BE354" i="3"/>
  <c r="BE368" i="3"/>
  <c r="BE371" i="3"/>
  <c r="BE378" i="3"/>
  <c r="BE148" i="3"/>
  <c r="BE159" i="3"/>
  <c r="BE202" i="3"/>
  <c r="BE209" i="3"/>
  <c r="BE216" i="3"/>
  <c r="BE244" i="3"/>
  <c r="BE347" i="3"/>
  <c r="E85" i="3"/>
  <c r="BE151" i="3"/>
  <c r="BE157" i="3"/>
  <c r="BE165" i="3"/>
  <c r="BE220" i="3"/>
  <c r="BE237" i="3"/>
  <c r="BE252" i="3"/>
  <c r="BE258" i="3"/>
  <c r="BE276" i="3"/>
  <c r="BE296" i="3"/>
  <c r="BE345" i="3"/>
  <c r="BE353" i="3"/>
  <c r="BE361" i="3"/>
  <c r="BE362" i="3"/>
  <c r="BE367" i="3"/>
  <c r="BE384" i="3"/>
  <c r="BE391" i="3"/>
  <c r="BE392" i="3"/>
  <c r="BE137" i="3"/>
  <c r="BE141" i="3"/>
  <c r="BE170" i="3"/>
  <c r="BE177" i="3"/>
  <c r="BE377" i="3"/>
  <c r="BE389" i="3"/>
  <c r="BE393" i="3"/>
  <c r="BE175" i="2"/>
  <c r="BE203" i="2"/>
  <c r="BE279" i="2"/>
  <c r="BE290" i="2"/>
  <c r="BE311" i="2"/>
  <c r="BE348" i="2"/>
  <c r="BE381" i="2"/>
  <c r="BE416" i="2"/>
  <c r="BE463" i="2"/>
  <c r="BE558" i="2"/>
  <c r="BE613" i="2"/>
  <c r="BE617" i="2"/>
  <c r="BE669" i="2"/>
  <c r="J89" i="2"/>
  <c r="BE160" i="2"/>
  <c r="BE177" i="2"/>
  <c r="BE223" i="2"/>
  <c r="BE253" i="2"/>
  <c r="BE276" i="2"/>
  <c r="BE356" i="2"/>
  <c r="BE403" i="2"/>
  <c r="BE432" i="2"/>
  <c r="BE521" i="2"/>
  <c r="BE568" i="2"/>
  <c r="BE583" i="2"/>
  <c r="BE593" i="2"/>
  <c r="BE610" i="2"/>
  <c r="BE614" i="2"/>
  <c r="BE620" i="2"/>
  <c r="BE630" i="2"/>
  <c r="BE633" i="2"/>
  <c r="BE641" i="2"/>
  <c r="BE650" i="2"/>
  <c r="BE670" i="2"/>
  <c r="BE675" i="2"/>
  <c r="F133" i="2"/>
  <c r="BE179" i="2"/>
  <c r="BE235" i="2"/>
  <c r="BE266" i="2"/>
  <c r="BE358" i="2"/>
  <c r="BE379" i="2"/>
  <c r="BE396" i="2"/>
  <c r="BE435" i="2"/>
  <c r="BE437" i="2"/>
  <c r="BE472" i="2"/>
  <c r="BE475" i="2"/>
  <c r="BE478" i="2"/>
  <c r="BE632" i="2"/>
  <c r="BE638" i="2"/>
  <c r="BE656" i="2"/>
  <c r="BE657" i="2"/>
  <c r="BE664" i="2"/>
  <c r="BE666" i="2"/>
  <c r="BE672" i="2"/>
  <c r="BE682" i="2"/>
  <c r="BE139" i="2"/>
  <c r="BE172" i="2"/>
  <c r="BE230" i="2"/>
  <c r="BE275" i="2"/>
  <c r="BE308" i="2"/>
  <c r="BE329" i="2"/>
  <c r="BE338" i="2"/>
  <c r="BE368" i="2"/>
  <c r="BE418" i="2"/>
  <c r="BE486" i="2"/>
  <c r="BE499" i="2"/>
  <c r="BE551" i="2"/>
  <c r="BE554" i="2"/>
  <c r="BE561" i="2"/>
  <c r="BE578" i="2"/>
  <c r="BE616" i="2"/>
  <c r="BE618" i="2"/>
  <c r="BE627" i="2"/>
  <c r="BE643" i="2"/>
  <c r="BE647" i="2"/>
  <c r="BE652" i="2"/>
  <c r="BE654" i="2"/>
  <c r="BE663" i="2"/>
  <c r="BE671" i="2"/>
  <c r="E126" i="2"/>
  <c r="BE152" i="2"/>
  <c r="BE169" i="2"/>
  <c r="BE201" i="2"/>
  <c r="BE227" i="2"/>
  <c r="BE233" i="2"/>
  <c r="BE257" i="2"/>
  <c r="BE270" i="2"/>
  <c r="BE273" i="2"/>
  <c r="BE321" i="2"/>
  <c r="BE344" i="2"/>
  <c r="BE373" i="2"/>
  <c r="BE392" i="2"/>
  <c r="BE430" i="2"/>
  <c r="BE445" i="2"/>
  <c r="BE459" i="2"/>
  <c r="BE514" i="2"/>
  <c r="BE527" i="2"/>
  <c r="BE538" i="2"/>
  <c r="BE540" i="2"/>
  <c r="BE591" i="2"/>
  <c r="BE604" i="2"/>
  <c r="BE615" i="2"/>
  <c r="BE622" i="2"/>
  <c r="BE631" i="2"/>
  <c r="BE645" i="2"/>
  <c r="BE667" i="2"/>
  <c r="BE519" i="2"/>
  <c r="BE530" i="2"/>
  <c r="BE533" i="2"/>
  <c r="BE548" i="2"/>
  <c r="BE570" i="2"/>
  <c r="BE592" i="2"/>
  <c r="BE597" i="2"/>
  <c r="BE605" i="2"/>
  <c r="BE621" i="2"/>
  <c r="BE625" i="2"/>
  <c r="BE658" i="2"/>
  <c r="BE674" i="2"/>
  <c r="BE148" i="2"/>
  <c r="BE166" i="2"/>
  <c r="BE208" i="2"/>
  <c r="BE214" i="2"/>
  <c r="BE216" i="2"/>
  <c r="BE286" i="2"/>
  <c r="BE383" i="2"/>
  <c r="BE405" i="2"/>
  <c r="BE426" i="2"/>
  <c r="BE448" i="2"/>
  <c r="BE457" i="2"/>
  <c r="BE497" i="2"/>
  <c r="BE507" i="2"/>
  <c r="BE544" i="2"/>
  <c r="BE573" i="2"/>
  <c r="BE581" i="2"/>
  <c r="BE588" i="2"/>
  <c r="BE596" i="2"/>
  <c r="BE600" i="2"/>
  <c r="BE612" i="2"/>
  <c r="BE619" i="2"/>
  <c r="BE623" i="2"/>
  <c r="BE634" i="2"/>
  <c r="BE637" i="2"/>
  <c r="BE642" i="2"/>
  <c r="BE660" i="2"/>
  <c r="BE661" i="2"/>
  <c r="BE689" i="2"/>
  <c r="BE690" i="2"/>
  <c r="BE696" i="2"/>
  <c r="BE653" i="2"/>
  <c r="BE237" i="2"/>
  <c r="BE319" i="2"/>
  <c r="BE336" i="2"/>
  <c r="BE365" i="2"/>
  <c r="BE371" i="2"/>
  <c r="BE399" i="2"/>
  <c r="BE439" i="2"/>
  <c r="BE484" i="2"/>
  <c r="BE492" i="2"/>
  <c r="BE517" i="2"/>
  <c r="BE585" i="2"/>
  <c r="BE644" i="2"/>
  <c r="BE648" i="2"/>
  <c r="BE659" i="2"/>
  <c r="BE678" i="2"/>
  <c r="BE692" i="2"/>
  <c r="BE697" i="2"/>
  <c r="BE162" i="2"/>
  <c r="BE181" i="2"/>
  <c r="BE189" i="2"/>
  <c r="BE197" i="2"/>
  <c r="BE305" i="2"/>
  <c r="BE354" i="2"/>
  <c r="BE455" i="2"/>
  <c r="BE546" i="2"/>
  <c r="BE555" i="2"/>
  <c r="BE565" i="2"/>
  <c r="BE606" i="2"/>
  <c r="BE629" i="2"/>
  <c r="BE635" i="2"/>
  <c r="BE649" i="2"/>
  <c r="BE668" i="2"/>
  <c r="BE185" i="2"/>
  <c r="BE242" i="2"/>
  <c r="BE374" i="2"/>
  <c r="BE377" i="2"/>
  <c r="BE385" i="2"/>
  <c r="BE511" i="2"/>
  <c r="BE626" i="2"/>
  <c r="BE651" i="2"/>
  <c r="BE655" i="2"/>
  <c r="BE662" i="2"/>
  <c r="BE686" i="2"/>
  <c r="BE695" i="2"/>
  <c r="BE699" i="2"/>
  <c r="BE701" i="2"/>
  <c r="BE163" i="2"/>
  <c r="BE192" i="2"/>
  <c r="BE288" i="2"/>
  <c r="BE292" i="2"/>
  <c r="BE351" i="2"/>
  <c r="BE410" i="2"/>
  <c r="BE447" i="2"/>
  <c r="BE451" i="2"/>
  <c r="BE453" i="2"/>
  <c r="BE542" i="2"/>
  <c r="BE607" i="2"/>
  <c r="BE608" i="2"/>
  <c r="BE611" i="2"/>
  <c r="BE624" i="2"/>
  <c r="BE640" i="2"/>
  <c r="BE646" i="2"/>
  <c r="BE673" i="2"/>
  <c r="BE683" i="2"/>
  <c r="BE700" i="2"/>
  <c r="F34" i="2"/>
  <c r="BA95" i="1" s="1"/>
  <c r="F36" i="2"/>
  <c r="BC95" i="1" s="1"/>
  <c r="F37" i="2"/>
  <c r="BD95" i="1"/>
  <c r="F35" i="3"/>
  <c r="BB96" i="1" s="1"/>
  <c r="F36" i="3"/>
  <c r="BC96" i="1" s="1"/>
  <c r="J34" i="3"/>
  <c r="AW96" i="1" s="1"/>
  <c r="F34" i="3"/>
  <c r="BA96" i="1"/>
  <c r="J34" i="2"/>
  <c r="AW95" i="1" s="1"/>
  <c r="F37" i="3"/>
  <c r="BD96" i="1" s="1"/>
  <c r="F35" i="2"/>
  <c r="BB95" i="1" s="1"/>
  <c r="R381" i="3" l="1"/>
  <c r="R343" i="3"/>
  <c r="R589" i="2"/>
  <c r="R136" i="2"/>
  <c r="P137" i="2"/>
  <c r="P136" i="2" s="1"/>
  <c r="AU95" i="1" s="1"/>
  <c r="T589" i="2"/>
  <c r="T136" i="2" s="1"/>
  <c r="T381" i="3"/>
  <c r="T343" i="3"/>
  <c r="T132" i="3"/>
  <c r="BK133" i="3"/>
  <c r="P381" i="3"/>
  <c r="P132" i="3" s="1"/>
  <c r="AU96" i="1" s="1"/>
  <c r="P133" i="3"/>
  <c r="R133" i="3"/>
  <c r="R132" i="3" s="1"/>
  <c r="T137" i="2"/>
  <c r="BK687" i="2"/>
  <c r="J687" i="2" s="1"/>
  <c r="J112" i="2" s="1"/>
  <c r="J134" i="3"/>
  <c r="J98" i="3" s="1"/>
  <c r="BK343" i="3"/>
  <c r="J343" i="3"/>
  <c r="J105" i="3"/>
  <c r="BK381" i="3"/>
  <c r="J381" i="3" s="1"/>
  <c r="J108" i="3" s="1"/>
  <c r="BK136" i="2"/>
  <c r="J136" i="2" s="1"/>
  <c r="J30" i="2" s="1"/>
  <c r="AG95" i="1" s="1"/>
  <c r="J137" i="2"/>
  <c r="J97" i="2"/>
  <c r="F33" i="2"/>
  <c r="AZ95" i="1" s="1"/>
  <c r="J33" i="2"/>
  <c r="AV95" i="1" s="1"/>
  <c r="AT95" i="1" s="1"/>
  <c r="BC94" i="1"/>
  <c r="AY94" i="1" s="1"/>
  <c r="J33" i="3"/>
  <c r="AV96" i="1" s="1"/>
  <c r="AT96" i="1" s="1"/>
  <c r="BB94" i="1"/>
  <c r="AX94" i="1" s="1"/>
  <c r="BA94" i="1"/>
  <c r="W30" i="1"/>
  <c r="BD94" i="1"/>
  <c r="W33" i="1"/>
  <c r="F33" i="3"/>
  <c r="AZ96" i="1" s="1"/>
  <c r="BK132" i="3" l="1"/>
  <c r="J132" i="3"/>
  <c r="J96" i="3"/>
  <c r="J133" i="3"/>
  <c r="J97" i="3"/>
  <c r="AN95" i="1"/>
  <c r="J96" i="2"/>
  <c r="J39" i="2"/>
  <c r="AU94" i="1"/>
  <c r="W32" i="1"/>
  <c r="W31" i="1"/>
  <c r="AZ94" i="1"/>
  <c r="AV94" i="1"/>
  <c r="AK29" i="1" s="1"/>
  <c r="AW94" i="1"/>
  <c r="AK30" i="1"/>
  <c r="J30" i="3" l="1"/>
  <c r="AG96" i="1" s="1"/>
  <c r="AT94" i="1"/>
  <c r="W29" i="1"/>
  <c r="J39" i="3" l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<sst xmlns="http://schemas.openxmlformats.org/spreadsheetml/2006/main" count="11989" uniqueCount="1473">
  <si>
    <t>Export Komplet</t>
  </si>
  <si>
    <t/>
  </si>
  <si>
    <t>2.0</t>
  </si>
  <si>
    <t>False</t>
  </si>
  <si>
    <t>{3707fafc-553a-4d7a-95d3-66d006567069}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</si>
  <si>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</si>
  <si>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</si>
  <si>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</si>
  <si>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</si>
  <si>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</si>
  <si>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</si>
  <si>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</si>
  <si>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</si>
  <si>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</si>
  <si>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361021015_2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</si>
  <si>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</si>
  <si>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</si>
  <si>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II/343 Hlinsko</t>
  </si>
  <si>
    <t>KSO:</t>
  </si>
  <si>
    <t>CC-CZ:</t>
  </si>
  <si>
    <t>Místo:</t>
  </si>
  <si>
    <t>Hlinsko</t>
  </si>
  <si>
    <t>Datum:</t>
  </si>
  <si>
    <t>12. 12. 2023</t>
  </si>
  <si>
    <t>Zadavatel:</t>
  </si>
  <si>
    <t>IČ:</t>
  </si>
  <si>
    <t>25292161</t>
  </si>
  <si>
    <t>PRODIN a.s.</t>
  </si>
  <si>
    <t>DIČ:</t>
  </si>
  <si>
    <t>CZ25292161</t>
  </si>
  <si>
    <t>Uchazeč:</t>
  </si>
  <si>
    <t>Vyplň údaj</t>
  </si>
  <si>
    <t>Projektant:</t>
  </si>
  <si>
    <t>28016718</t>
  </si>
  <si>
    <t>FORGAS a.s.</t>
  </si>
  <si>
    <t>CZ28016718</t>
  </si>
  <si>
    <t>True</t>
  </si>
  <si>
    <t>Zpracovatel:</t>
  </si>
  <si>
    <t>Petr Teplý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</si>
  <si>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</si>
  <si>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</si>
  <si>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</si>
  <si>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</si>
  <si>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</si>
  <si>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</si>
  <si>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</si>
  <si>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</si>
  <si>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</si>
  <si>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</si>
  <si>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</si>
  <si>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</si>
  <si>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</si>
  <si>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</si>
  <si>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</si>
  <si>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</si>
  <si>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</si>
  <si>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</si>
  <si>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</si>
  <si>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</si>
  <si>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</si>
  <si>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</si>
  <si>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</si>
  <si>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</si>
  <si>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</si>
  <si>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</si>
  <si>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</si>
  <si>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</si>
  <si>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</si>
  <si>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</si>
  <si>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</si>
  <si>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</si>
  <si>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</si>
  <si>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</si>
  <si>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</si>
  <si>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</si>
  <si>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</si>
  <si>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</si>
  <si>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</si>
  <si>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</si>
  <si>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</si>
  <si>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</si>
  <si>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</si>
  <si>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</si>
  <si>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</si>
  <si>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</si>
  <si>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SO501</t>
  </si>
  <si>
    <t>Přeložka STL plynovodu č.1</t>
  </si>
  <si>
    <t>STA</t>
  </si>
  <si>
    <t>1</t>
  </si>
  <si>
    <t>{c62af664-c368-43db-8e9d-9fcddc7866d9}</t>
  </si>
  <si>
    <t>2</t>
  </si>
  <si>
    <t>SO502</t>
  </si>
  <si>
    <t>Přeložka STL plynovodu č.2</t>
  </si>
  <si>
    <t>{3c0d9d8d-cd2e-4034-95e2-a62b14efc3d0}</t>
  </si>
  <si>
    <t>z1</t>
  </si>
  <si>
    <t>zásyp</t>
  </si>
  <si>
    <t>m3</t>
  </si>
  <si>
    <t>71,022</t>
  </si>
  <si>
    <t>vpz1</t>
  </si>
  <si>
    <t>vodorovné přemístění zeminy</t>
  </si>
  <si>
    <t>108,924</t>
  </si>
  <si>
    <t>KRYCÍ LIST SOUPISU PRACÍ</t>
  </si>
  <si>
    <t>žeb1</t>
  </si>
  <si>
    <t>žebříky</t>
  </si>
  <si>
    <t>m</t>
  </si>
  <si>
    <t>9,6</t>
  </si>
  <si>
    <t>r1_bp</t>
  </si>
  <si>
    <t>rýha - bypass I.ETAPA</t>
  </si>
  <si>
    <t>51,84</t>
  </si>
  <si>
    <t>š1</t>
  </si>
  <si>
    <t>šachty</t>
  </si>
  <si>
    <t>0,75</t>
  </si>
  <si>
    <t>paž1</t>
  </si>
  <si>
    <t>pažení</t>
  </si>
  <si>
    <t>114</t>
  </si>
  <si>
    <t>Objekt:</t>
  </si>
  <si>
    <t>l1</t>
  </si>
  <si>
    <t>lože</t>
  </si>
  <si>
    <t>9,12</t>
  </si>
  <si>
    <t>SO501 - Přeložka STL plynovodu č.1</t>
  </si>
  <si>
    <t>obs1</t>
  </si>
  <si>
    <t>obsyp</t>
  </si>
  <si>
    <t>25,723</t>
  </si>
  <si>
    <t>vz1</t>
  </si>
  <si>
    <t>vytěžená zemina</t>
  </si>
  <si>
    <t>106,59</t>
  </si>
  <si>
    <t>pz1</t>
  </si>
  <si>
    <t>přebytečná zemina</t>
  </si>
  <si>
    <t>-34,843</t>
  </si>
  <si>
    <t>žeb2</t>
  </si>
  <si>
    <t>20</t>
  </si>
  <si>
    <t>j2</t>
  </si>
  <si>
    <t>jámy 2</t>
  </si>
  <si>
    <t>19,701</t>
  </si>
  <si>
    <t>r1_stl</t>
  </si>
  <si>
    <t>rýha - STL plynovod I.ETAPA</t>
  </si>
  <si>
    <t>54</t>
  </si>
  <si>
    <t>ak_k1</t>
  </si>
  <si>
    <t>asfaltová komunikace - kryt+ložná vrstva</t>
  </si>
  <si>
    <t>m2</t>
  </si>
  <si>
    <t>170</t>
  </si>
  <si>
    <t>plot2</t>
  </si>
  <si>
    <t>oplocení montážních prostorů</t>
  </si>
  <si>
    <t>70</t>
  </si>
  <si>
    <t>z2</t>
  </si>
  <si>
    <t>14,15</t>
  </si>
  <si>
    <t>vpz2</t>
  </si>
  <si>
    <t>34,851</t>
  </si>
  <si>
    <t>obr</t>
  </si>
  <si>
    <t>obruba</t>
  </si>
  <si>
    <t>trav2</t>
  </si>
  <si>
    <t>zatravnění</t>
  </si>
  <si>
    <t>4</t>
  </si>
  <si>
    <t>vz4</t>
  </si>
  <si>
    <t>49,567</t>
  </si>
  <si>
    <t>pz4</t>
  </si>
  <si>
    <t>-4,805</t>
  </si>
  <si>
    <t>z4</t>
  </si>
  <si>
    <t>45,105</t>
  </si>
  <si>
    <t>vpz4</t>
  </si>
  <si>
    <t>94,672</t>
  </si>
  <si>
    <t>trav4</t>
  </si>
  <si>
    <t>plot3</t>
  </si>
  <si>
    <t>100</t>
  </si>
  <si>
    <t>žeb3</t>
  </si>
  <si>
    <t>4,4</t>
  </si>
  <si>
    <t>r3</t>
  </si>
  <si>
    <t>rýha</t>
  </si>
  <si>
    <t>25,04</t>
  </si>
  <si>
    <t>paž3</t>
  </si>
  <si>
    <t>23,2</t>
  </si>
  <si>
    <t>l3</t>
  </si>
  <si>
    <t>3,04</t>
  </si>
  <si>
    <t>obs3</t>
  </si>
  <si>
    <t>8,593</t>
  </si>
  <si>
    <t>vz3</t>
  </si>
  <si>
    <t>38,24</t>
  </si>
  <si>
    <t>pz3</t>
  </si>
  <si>
    <t>-11,633</t>
  </si>
  <si>
    <t>z3</t>
  </si>
  <si>
    <t>13,784</t>
  </si>
  <si>
    <t>vpz3</t>
  </si>
  <si>
    <t>52,024</t>
  </si>
  <si>
    <t>r3_vt</t>
  </si>
  <si>
    <t>rýha - vodní tok</t>
  </si>
  <si>
    <t>13,2</t>
  </si>
  <si>
    <t>lk</t>
  </si>
  <si>
    <t>lomový kámen</t>
  </si>
  <si>
    <t>12,6</t>
  </si>
  <si>
    <t>š2</t>
  </si>
  <si>
    <t>paž2</t>
  </si>
  <si>
    <t>57,732</t>
  </si>
  <si>
    <t>l2</t>
  </si>
  <si>
    <t>1,68</t>
  </si>
  <si>
    <t>obs2</t>
  </si>
  <si>
    <t>4,871</t>
  </si>
  <si>
    <t>vz2</t>
  </si>
  <si>
    <t>20,701</t>
  </si>
  <si>
    <t>pz2</t>
  </si>
  <si>
    <t>-6,551</t>
  </si>
  <si>
    <t>ok</t>
  </si>
  <si>
    <t>odpad kamenivo</t>
  </si>
  <si>
    <t>t</t>
  </si>
  <si>
    <t>84,267</t>
  </si>
  <si>
    <t>oa</t>
  </si>
  <si>
    <t>odpad asfalt</t>
  </si>
  <si>
    <t>88,891</t>
  </si>
  <si>
    <t>ob</t>
  </si>
  <si>
    <t>odpad beton</t>
  </si>
  <si>
    <t>0,41</t>
  </si>
  <si>
    <t>plot1</t>
  </si>
  <si>
    <t>146</t>
  </si>
  <si>
    <t>ak_p1</t>
  </si>
  <si>
    <t>asfaltová komunikace - podklad</t>
  </si>
  <si>
    <t>60</t>
  </si>
  <si>
    <t>zd2</t>
  </si>
  <si>
    <t>zámková dlažba</t>
  </si>
  <si>
    <t>4,48</t>
  </si>
  <si>
    <t>ak_k2</t>
  </si>
  <si>
    <t>43,68</t>
  </si>
  <si>
    <t>ak_p2</t>
  </si>
  <si>
    <t>12,88</t>
  </si>
  <si>
    <t>plot4</t>
  </si>
  <si>
    <t>26</t>
  </si>
  <si>
    <t>žeb4</t>
  </si>
  <si>
    <t>r4</t>
  </si>
  <si>
    <t>35,64</t>
  </si>
  <si>
    <t>j4</t>
  </si>
  <si>
    <t>13,552</t>
  </si>
  <si>
    <t>š4</t>
  </si>
  <si>
    <t>0,375</t>
  </si>
  <si>
    <t>paž4</t>
  </si>
  <si>
    <t>31,6</t>
  </si>
  <si>
    <t>l4</t>
  </si>
  <si>
    <t>1,232</t>
  </si>
  <si>
    <t>obs4</t>
  </si>
  <si>
    <t>3,573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</si>
  <si>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</si>
  <si>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</si>
  <si>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</si>
  <si>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</si>
  <si>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</si>
  <si>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</si>
  <si>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1.1 - Zemní práce - pokládka nového potrubí STL plynovodu - I.ETAPA</t>
  </si>
  <si>
    <t xml:space="preserve">    1.2 - Zemní práce - odpoje a propoje nového potrubí na stávající DS - I.ETAPA</t>
  </si>
  <si>
    <t xml:space="preserve">    1.3 - Zemní práce - pokládka nového potrubí STL plynovodu - II.ETAPA</t>
  </si>
  <si>
    <t xml:space="preserve">    1.4 - Zemní práce - odpoje a propoje nového potrubí na stávající DS - II.ETAPA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</si>
  <si>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</si>
  <si>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</si>
  <si>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</si>
  <si>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</si>
  <si>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</si>
  <si>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</si>
  <si>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</si>
  <si>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</si>
  <si>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 xml:space="preserve">    23-M.2 - Montáže potrubí - Náhradní zásobování / bypass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</si>
  <si>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</si>
  <si>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</si>
  <si>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</si>
  <si>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</si>
  <si>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</si>
  <si>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</si>
  <si>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</si>
  <si>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</si>
  <si>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</si>
  <si>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</si>
  <si>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</si>
  <si>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</si>
  <si>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</si>
  <si>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</si>
  <si>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</si>
  <si>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</si>
  <si>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</si>
  <si>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</si>
  <si>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</si>
  <si>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</si>
  <si>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</si>
  <si>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</si>
  <si>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1.1</t>
  </si>
  <si>
    <t>Zemní práce - pokládka nového potrubí STL plynovodu - I.ETAPA</t>
  </si>
  <si>
    <t>K</t>
  </si>
  <si>
    <t>113107341</t>
  </si>
  <si>
    <t>Odstranění podkladu živičného tl 50 mm strojně pl do 50 m2</t>
  </si>
  <si>
    <t>CS ÚRS 2023 02</t>
  </si>
  <si>
    <t>1485933001</t>
  </si>
  <si>
    <t>VV</t>
  </si>
  <si>
    <t>"odstranění stávajících povrchů - asfaltová komunikace"</t>
  </si>
  <si>
    <t>"ACO 40mm"</t>
  </si>
  <si>
    <t>(0,5+1,0+0,5)*10,0</t>
  </si>
  <si>
    <t>(1,5+1,0+0,5)*50,0</t>
  </si>
  <si>
    <t>Mezisoučet</t>
  </si>
  <si>
    <t>3</t>
  </si>
  <si>
    <t>"ACP 50mm" ak_k1</t>
  </si>
  <si>
    <t>Součet</t>
  </si>
  <si>
    <t>113107342</t>
  </si>
  <si>
    <t>Odstranění podkladu živičného tl přes 50 do 100 mm strojně pl do 50 m2</t>
  </si>
  <si>
    <t>-1035151160</t>
  </si>
  <si>
    <t>"ACL 60mm" ak_k1</t>
  </si>
  <si>
    <t>113107322</t>
  </si>
  <si>
    <t>Odstranění podkladu z kameniva drceného tl přes 100 do 200 mm strojně pl do 50 m2</t>
  </si>
  <si>
    <t>-701878462</t>
  </si>
  <si>
    <t>"MZK 150mm" ak_k1</t>
  </si>
  <si>
    <t>"ŠD 200mm"</t>
  </si>
  <si>
    <t>1,0*(10,0+50,0)</t>
  </si>
  <si>
    <t>115101201</t>
  </si>
  <si>
    <t>Čerpání vody na dopravní výšku do 10 m průměrný přítok do 500 l/min</t>
  </si>
  <si>
    <t>hod</t>
  </si>
  <si>
    <t>-415746724</t>
  </si>
  <si>
    <t>"2 dny- 24hod/den" 2*24</t>
  </si>
  <si>
    <t>5</t>
  </si>
  <si>
    <t>115101301</t>
  </si>
  <si>
    <t>Pohotovost čerpací soupravy pro dopravní výšku do 10 m přítok do 500 l/min</t>
  </si>
  <si>
    <t>den</t>
  </si>
  <si>
    <t>-1583518586</t>
  </si>
  <si>
    <t>6</t>
  </si>
  <si>
    <t>119001405</t>
  </si>
  <si>
    <t>Dočasné zajištění potrubí z PE DN do 200 mm</t>
  </si>
  <si>
    <t>1185764600</t>
  </si>
  <si>
    <t>"stávající STL plynovodní přípojky" 3*1,0</t>
  </si>
  <si>
    <t>7</t>
  </si>
  <si>
    <t>119001401</t>
  </si>
  <si>
    <t>Dočasné zajištění potrubí ocelového nebo litinového DN do 200 mm</t>
  </si>
  <si>
    <t>-1975484355</t>
  </si>
  <si>
    <t>"vodovod" 2*1,0</t>
  </si>
  <si>
    <t>8</t>
  </si>
  <si>
    <t>119001421</t>
  </si>
  <si>
    <t>Dočasné zajištění kabelů a kabelových tratí ze 3 volně ložených kabelů</t>
  </si>
  <si>
    <t>-1040352629</t>
  </si>
  <si>
    <t>"ELE" 6*1,0</t>
  </si>
  <si>
    <t>9</t>
  </si>
  <si>
    <t>119003217</t>
  </si>
  <si>
    <t>Mobilní plotová zábrana vyplněná dráty výšky do 1,5 m pro zabezpečení výkopu zřízení</t>
  </si>
  <si>
    <t>657394869</t>
  </si>
  <si>
    <t>(15,0+5,0)*2+(50,0+3,0)*2</t>
  </si>
  <si>
    <t>10</t>
  </si>
  <si>
    <t>119003218</t>
  </si>
  <si>
    <t>Mobilní plotová zábrana vyplněná dráty výšky do 1,5 m pro zabezpečení výkopu odstranění</t>
  </si>
  <si>
    <t>1229881989</t>
  </si>
  <si>
    <t>11</t>
  </si>
  <si>
    <t>119004111</t>
  </si>
  <si>
    <t>Bezpečný vstup nebo výstup z výkopu pomocí žebříku zřízení</t>
  </si>
  <si>
    <t>179372901</t>
  </si>
  <si>
    <t>(1,3+1,1)*4</t>
  </si>
  <si>
    <t>12</t>
  </si>
  <si>
    <t>119004112</t>
  </si>
  <si>
    <t>Bezpečný vstup nebo výstup z výkopu pomocí žebříku odstranění</t>
  </si>
  <si>
    <t>-1966375615</t>
  </si>
  <si>
    <t>13</t>
  </si>
  <si>
    <t>132212132</t>
  </si>
  <si>
    <t>Hloubení nezapažených rýh šířky do 800 mm v nesoudržných horninách třídy těžitelnosti I skupiny 3 ručně</t>
  </si>
  <si>
    <t>566840727</t>
  </si>
  <si>
    <t>"rýha pro pokládku dočasného potrubí STL bypassu"</t>
  </si>
  <si>
    <t>0,8*1,2*(70,0-16,0)</t>
  </si>
  <si>
    <t>14</t>
  </si>
  <si>
    <t>132251253</t>
  </si>
  <si>
    <t>Hloubení rýh nezapažených š do 2000 mm v hornině třídy těžitelnosti I skupiny 3 objem do 100 m3 strojně</t>
  </si>
  <si>
    <t>1490304040</t>
  </si>
  <si>
    <t>"rýha pro pokládku nového potrubí STL plynovodu, odpočet předpokládané sklady ZP" "</t>
  </si>
  <si>
    <t>1,0*(10,0+50,0)*(1,4-0,04-0,06-0,05-0,15-0,2)</t>
  </si>
  <si>
    <t>133212811</t>
  </si>
  <si>
    <t>Hloubení nezapažených šachet v hornině třídy těžitelnosti I skupiny 3 plocha výkopu do 4 m2 ručně</t>
  </si>
  <si>
    <t>-347953986</t>
  </si>
  <si>
    <t>"čerpací jímka" 0,5*0,5*0,5*6</t>
  </si>
  <si>
    <t>16</t>
  </si>
  <si>
    <t>139001101</t>
  </si>
  <si>
    <t>Příplatek za ztížení vykopávky v blízkosti podzemního vedení</t>
  </si>
  <si>
    <t>-1689840050</t>
  </si>
  <si>
    <t>"stávající plynovodní přípojky" (0,5+0,05+0,5)*(0,5+0,05+0,3)*3,0</t>
  </si>
  <si>
    <t>"vodovod" (0,5+0,2+0,5)*(0,5+0,2+0,3)*2,0</t>
  </si>
  <si>
    <t>"ELE" (0,5+0,1+0,5)*(0,5+0,1+0,3)*6,0</t>
  </si>
  <si>
    <t>17</t>
  </si>
  <si>
    <t>151101101</t>
  </si>
  <si>
    <t>Zřízení příložného pažení a rozepření stěn rýh hl do 2 m</t>
  </si>
  <si>
    <t>258250177</t>
  </si>
  <si>
    <t>"rýha pro pokládku nového plynovodu" (10,0+50,0)*0,9*2</t>
  </si>
  <si>
    <t>"čerpací jímka" 0,5*0,5*4*6</t>
  </si>
  <si>
    <t>18</t>
  </si>
  <si>
    <t>151101111</t>
  </si>
  <si>
    <t>Odstranění příložného pažení a rozepření stěn rýh hl do 2 m</t>
  </si>
  <si>
    <t>42811652</t>
  </si>
  <si>
    <t>19</t>
  </si>
  <si>
    <t>451573111</t>
  </si>
  <si>
    <t>Lože pod potrubí otevřený výkop ze štěrkopísku</t>
  </si>
  <si>
    <t>1778176556</t>
  </si>
  <si>
    <t>P</t>
  </si>
  <si>
    <t>Poznámka k položce:_x000D_
- včetně materiálu</t>
  </si>
  <si>
    <t>"rýha pro pokládku dočasného potrubí STL bypassu" 0,8*(70,0-16,0)*0,1</t>
  </si>
  <si>
    <t>"rýha pro pokládku nového plynovodu" 0,8*(10,0+50,0)*0,1</t>
  </si>
  <si>
    <t>175151101</t>
  </si>
  <si>
    <t>Obsypání potrubí strojně sypaninou bez prohození, uloženou do 3 m</t>
  </si>
  <si>
    <t>2073245443</t>
  </si>
  <si>
    <t>"rýha pro pokládku dočasného potrubí STL bypassu" 0,8*(70,0-16,0)*(0,09+0,2)</t>
  </si>
  <si>
    <t>"rýha pro pokládku nového plynovodu" 0,8*(10,0+50,0)*(0,09+0,2)</t>
  </si>
  <si>
    <t>"odpočet objemu nového potrubí"</t>
  </si>
  <si>
    <t>"dn90" -3,14*0,09*0,09/4*(70,0-16,0+10,0+50,0)</t>
  </si>
  <si>
    <t>M</t>
  </si>
  <si>
    <t>58337302</t>
  </si>
  <si>
    <t>štěrkopísek frakce 0/16</t>
  </si>
  <si>
    <t>977685150</t>
  </si>
  <si>
    <t>"Měrná hmotnost 1,7 t/m3 + přirážka 1% "obs1*1,7*1,01</t>
  </si>
  <si>
    <t>22</t>
  </si>
  <si>
    <t>174151101</t>
  </si>
  <si>
    <t>Zásyp jam, šachet rýh nebo kolem objektů sypaninou se zhutněním</t>
  </si>
  <si>
    <t>-2088174870</t>
  </si>
  <si>
    <t>r1_bp+r1_stl+š1</t>
  </si>
  <si>
    <t>"odpočet lože a obsypu" -(l1+obs1)</t>
  </si>
  <si>
    <t>"odpočet objemu nového potrubí, dn90" -3,14*0,09*0,09/4*(70,0-16,0+10,0+50,0)</t>
  </si>
  <si>
    <t>23</t>
  </si>
  <si>
    <t>162751117</t>
  </si>
  <si>
    <t>Vodorovné přemístění přes 9 000 do 10000 m výkopku/sypaniny z horniny třídy těžitelnosti I skupiny 1 až 3</t>
  </si>
  <si>
    <t>-1738037036</t>
  </si>
  <si>
    <t>"odvoz vytěžené zeminy na skládku" vz1-r1_bp</t>
  </si>
  <si>
    <t>"dovoz zeminy zpět pro zásyp" z1-(0,8*(70,0-16,0)*0,1)-(0,8*(70,0-16,0)*(0,09+0,2))</t>
  </si>
  <si>
    <t>24</t>
  </si>
  <si>
    <t>162751119</t>
  </si>
  <si>
    <t>Příplatek k vodorovnému přemístění výkopku/sypaniny z horniny třídy těžitelnosti I skupiny 1 až 3 ZKD 1000 m přes 10000 m</t>
  </si>
  <si>
    <t>1411113188</t>
  </si>
  <si>
    <t>108,924*10 'Přepočtené koeficientem množství</t>
  </si>
  <si>
    <t>25</t>
  </si>
  <si>
    <t>167151101</t>
  </si>
  <si>
    <t>Nakládání výkopku z hornin třídy těžitelnosti I skupiny 1 až 3 do 100 m3</t>
  </si>
  <si>
    <t>-1382473014</t>
  </si>
  <si>
    <t>"naložení zeminy pro zásyp" z1-(0,8*(70,0-16,0)*0,1)-(0,8*(70,0-16,0)*(0,09+0,2))</t>
  </si>
  <si>
    <t>171251201</t>
  </si>
  <si>
    <t>Uložení sypaniny na skládky nebo meziskládky</t>
  </si>
  <si>
    <t>400363450</t>
  </si>
  <si>
    <t>27</t>
  </si>
  <si>
    <t>171201231</t>
  </si>
  <si>
    <t>Poplatek za uložení zeminy a kamení na recyklační skládce (skládkovné) kód odpadu 17 05 04</t>
  </si>
  <si>
    <t>1184993445</t>
  </si>
  <si>
    <t>-(pz1)*1,8</t>
  </si>
  <si>
    <t>28</t>
  </si>
  <si>
    <t>181951112</t>
  </si>
  <si>
    <t>Úprava pláně v hornině třídy těžitelnosti I skupiny 1 až 3 se zhutněním strojně</t>
  </si>
  <si>
    <t>1679521376</t>
  </si>
  <si>
    <t>"rýha pro pokládku dočasného potrubí STL bypassu" 0,8*(70,0-16,0)</t>
  </si>
  <si>
    <t>"rýha pro pokládku nového plynovodu" 1,0*(10,0+50,0)</t>
  </si>
  <si>
    <t>1.2</t>
  </si>
  <si>
    <t>Zemní práce - odpoje a propoje nového potrubí na stávající DS - I.ETAPA</t>
  </si>
  <si>
    <t>29</t>
  </si>
  <si>
    <t>-1921409131</t>
  </si>
  <si>
    <t>(0,5+1,4+0,5)*(0,5+1,4+0,5)*2</t>
  </si>
  <si>
    <t>(0,5+1,8+0,5)*(0,5+1,4+0,5)</t>
  </si>
  <si>
    <t>(1,5+1,4+0,5)*(0,5+1,4+0,5)*2</t>
  </si>
  <si>
    <t>(1,5+1,8+0,5)*(0,5+1,4+0,5)</t>
  </si>
  <si>
    <t>"ACP 50mm" ak_k2</t>
  </si>
  <si>
    <t>30</t>
  </si>
  <si>
    <t>-2023637399</t>
  </si>
  <si>
    <t>"ACL 60mm" ak_k2</t>
  </si>
  <si>
    <t>31</t>
  </si>
  <si>
    <t>933299476</t>
  </si>
  <si>
    <t>"MZK 150mm" ak_k2</t>
  </si>
  <si>
    <t>1,4*1,4*4</t>
  </si>
  <si>
    <t>1,8*1,4*2</t>
  </si>
  <si>
    <t>32</t>
  </si>
  <si>
    <t>113106123</t>
  </si>
  <si>
    <t>Rozebrání dlažeb ze zámkových dlaždic komunikací pro pěší ručně</t>
  </si>
  <si>
    <t>505042199</t>
  </si>
  <si>
    <t>"odstranění stávajících povrchů - chodník ZD"</t>
  </si>
  <si>
    <t>1,4*3,2</t>
  </si>
  <si>
    <t>33</t>
  </si>
  <si>
    <t>113202111</t>
  </si>
  <si>
    <t>Vytrhání obrub krajníků obrubníků stojatých</t>
  </si>
  <si>
    <t>-1199712876</t>
  </si>
  <si>
    <t>2,0</t>
  </si>
  <si>
    <t>34</t>
  </si>
  <si>
    <t>-311249091</t>
  </si>
  <si>
    <t>"1 den- 24hod/den" 1*24</t>
  </si>
  <si>
    <t>35</t>
  </si>
  <si>
    <t>-1770846590</t>
  </si>
  <si>
    <t>36</t>
  </si>
  <si>
    <t>1525597099</t>
  </si>
  <si>
    <t>"stávající STL plynovod dn90" 1,4*4+1,8*2+3,2</t>
  </si>
  <si>
    <t>37</t>
  </si>
  <si>
    <t>2055353716</t>
  </si>
  <si>
    <t>"montážní jáma stlačení PE dn90" 2,0*4</t>
  </si>
  <si>
    <t>"montážní jámy přepojení přípojek" 2,0*4*3</t>
  </si>
  <si>
    <t>"montážní jámy napojení bypassu" (2,5*2+2,0*2)*2</t>
  </si>
  <si>
    <t>"montážní jáma pro propoj předem uloženého potrubí plynovodu I.ETAPA na DS" 2,0*4</t>
  </si>
  <si>
    <t>"montážní jáma pro stlačení, propoj předem uloženého potrubí plynovodu I.ETAPA na DS, přepojení přípojky" 4,0*2+2,0*2</t>
  </si>
  <si>
    <t>38</t>
  </si>
  <si>
    <t>608881103</t>
  </si>
  <si>
    <t>39</t>
  </si>
  <si>
    <t>-2059569536</t>
  </si>
  <si>
    <t>(1,4+1,1)*8</t>
  </si>
  <si>
    <t>40</t>
  </si>
  <si>
    <t>517860968</t>
  </si>
  <si>
    <t>41</t>
  </si>
  <si>
    <t>131213702</t>
  </si>
  <si>
    <t>Hloubení nezapažených jam v nesoudržných horninách třídy těžitelnosti I skupiny 3 ručně</t>
  </si>
  <si>
    <t>-1266472992</t>
  </si>
  <si>
    <t xml:space="preserve">"položka zahrnuje odpočet předpokládané sklady ZP" </t>
  </si>
  <si>
    <t xml:space="preserve">"montážní jáma stlačení PE dn90" </t>
  </si>
  <si>
    <t>1,4*1,4*1,4</t>
  </si>
  <si>
    <t xml:space="preserve">"montážní jámy přepojení přípojek" </t>
  </si>
  <si>
    <t>(1,4*1,4*(1,4-0,04-0,06-0,05-0,15-0,2))*3</t>
  </si>
  <si>
    <t xml:space="preserve">"montážní jámy napojení bypassu" </t>
  </si>
  <si>
    <t>(1,8*1,4*(1,4-0,04-0,06-0,05-0,15-0,2))*2</t>
  </si>
  <si>
    <t>"montážní jáma pro propoj předem uloženého potrubí plynovodu I.ETAPA na DS"</t>
  </si>
  <si>
    <t>1,4*1,4*(1,6-0,04-0,06-0,05-0,15-0,2)</t>
  </si>
  <si>
    <t>"montážní jáma pro stlačení, propoj předem uloženého potrubí plynovodu I.ETAPA na DS, přepojení přípojky"</t>
  </si>
  <si>
    <t>3,2*1,4*(1,4-0,06-0,03-0,2)</t>
  </si>
  <si>
    <t>42</t>
  </si>
  <si>
    <t>133254101</t>
  </si>
  <si>
    <t>Hloubení šachet zapažených v hornině třídy těžitelnosti I skupiny 3 objem do 20 m3</t>
  </si>
  <si>
    <t>1306171989</t>
  </si>
  <si>
    <t>"čerpací jímka" 0,5*0,5*0,5*8</t>
  </si>
  <si>
    <t>43</t>
  </si>
  <si>
    <t>1918509999</t>
  </si>
  <si>
    <t>"stávající STL plynovod" (0,5+0,09+0,5)*(0,5+0,09+0,3)*(1,4*4+1,8*2+3,2)</t>
  </si>
  <si>
    <t>44</t>
  </si>
  <si>
    <t>-837879011</t>
  </si>
  <si>
    <t>"montážní jáma stlačení PE dn90" 1,4*4*1,4</t>
  </si>
  <si>
    <t>"montážní jámy přepojení přípojek" 1,4*4*0,9*3</t>
  </si>
  <si>
    <t>"montážní jámy napojení bypassu" (1,8+1,4)*2*0,9*2</t>
  </si>
  <si>
    <t>"montážní jáma pro propoj předem uloženého potrubí plynovodu I.ETAPA na DS" 1,4*4*0,9</t>
  </si>
  <si>
    <t>"montážní jáma pro stlačení, propoj předem uloženého potrubí plynovodu I.ETAPA na DS, přepojení přípojky" (3,2+1,4)*2*1,11</t>
  </si>
  <si>
    <t>"čerpací jímky" 0,5*0,5*4*8</t>
  </si>
  <si>
    <t>45</t>
  </si>
  <si>
    <t>959684565</t>
  </si>
  <si>
    <t>46</t>
  </si>
  <si>
    <t>404873574</t>
  </si>
  <si>
    <t>"montážní jáma stlačení PE dn90" 1,4*1,4*0,1</t>
  </si>
  <si>
    <t>"montážní jámy přepojení přípojek" 1,4*1,4*0,1*3</t>
  </si>
  <si>
    <t>"montážní jámy napojení bypassu" 1,8*1,4*0,1</t>
  </si>
  <si>
    <t>"montážní jáma pro propoj předem uloženého potrubí plynovodu I.ETAPA na DS" 1,4*1,4*0,1</t>
  </si>
  <si>
    <t>"montážní jáma pro stlačení, propoj předem uloženého potrubí plynovodu I.ETAPA na DS, přepojení přípojky" 3,2*1,4*0,1</t>
  </si>
  <si>
    <t>47</t>
  </si>
  <si>
    <t>1492851557</t>
  </si>
  <si>
    <t>"montážní jáma stlačení PE dn90" 1,4*1,4*(0,09+0,2)</t>
  </si>
  <si>
    <t>"montážní jámy přepojení přípojek" 1,4*1,4*(0,09+0,2)*3</t>
  </si>
  <si>
    <t>"montážní jámy napojení bypassu" 1,8*1,4*(0,09+0,2)</t>
  </si>
  <si>
    <t>"montážní jáma pro propoj předem uloženého potrubí plynovodu I.ETAPA na DS" 1,4*1,4*(0,09+0,2)</t>
  </si>
  <si>
    <t>"montážní jáma pro stlačení, propoj předem uloženého potrubí plynovodu I.ETAPA na DS, přepojení přípojky" 3,2*1,4*(0,09+0,2)</t>
  </si>
  <si>
    <t>48</t>
  </si>
  <si>
    <t>759879177</t>
  </si>
  <si>
    <t>"Měrná hmotnost 1,7 t/m3 + přirážka 1% "obs2*1,7*1,01</t>
  </si>
  <si>
    <t>49</t>
  </si>
  <si>
    <t>1428227916</t>
  </si>
  <si>
    <t>j2+š2</t>
  </si>
  <si>
    <t>"odpočet lože a obsypu" -(l2+obs2)</t>
  </si>
  <si>
    <t>50</t>
  </si>
  <si>
    <t>-295571840</t>
  </si>
  <si>
    <t>"odvoz vytěžené zeminy na skládku" vz2</t>
  </si>
  <si>
    <t>"dovoz zeminy zpět pro zásyp" z2</t>
  </si>
  <si>
    <t>51</t>
  </si>
  <si>
    <t>-804160435</t>
  </si>
  <si>
    <t>34,851*10 'Přepočtené koeficientem množství</t>
  </si>
  <si>
    <t>52</t>
  </si>
  <si>
    <t>-135594943</t>
  </si>
  <si>
    <t>"naložení zeminy pro zásyp" z2</t>
  </si>
  <si>
    <t>53</t>
  </si>
  <si>
    <t>2102361406</t>
  </si>
  <si>
    <t>1675076987</t>
  </si>
  <si>
    <t>-(pz2)*1,8</t>
  </si>
  <si>
    <t>55</t>
  </si>
  <si>
    <t>-975911462</t>
  </si>
  <si>
    <t>"montážní jáma stlačení PE dn90" 1,4*1,4</t>
  </si>
  <si>
    <t>"montážní jámy přepojení přípojek" 1,4*1,4*3</t>
  </si>
  <si>
    <t>"montážní jámy napojení bypassu" 1,8*1,4</t>
  </si>
  <si>
    <t>"montážní jáma pro propoj předem uloženého potrubí plynovodu I.ETAPA na DS" 1,4*1,4</t>
  </si>
  <si>
    <t>"montážní jáma pro stlačení, propoj předem uloženého potrubí plynovodu I.ETAPA na DS, přepojení přípojky" 3,2*1,4</t>
  </si>
  <si>
    <t>56</t>
  </si>
  <si>
    <t>181411131</t>
  </si>
  <si>
    <t>Založení parkového trávníku výsevem pl do 1000 m2 v rovině a ve svahu do 1:5</t>
  </si>
  <si>
    <t>-2047230756</t>
  </si>
  <si>
    <t>"montážní jáma stlačení PE dn90"2,0*2,0</t>
  </si>
  <si>
    <t>57</t>
  </si>
  <si>
    <t>00572470</t>
  </si>
  <si>
    <t>osivo směs travní univerzál</t>
  </si>
  <si>
    <t>kg</t>
  </si>
  <si>
    <t>350647404</t>
  </si>
  <si>
    <t>"0,03 kg/m2" trav2*0,03</t>
  </si>
  <si>
    <t>1.3</t>
  </si>
  <si>
    <t>Zemní práce - pokládka nového potrubí STL plynovodu - II.ETAPA</t>
  </si>
  <si>
    <t>58</t>
  </si>
  <si>
    <t>115101204</t>
  </si>
  <si>
    <t>Čerpání vody na dopravní výšku do 10 m průměrný přítok do přes 2 000 do 4 000 l/min</t>
  </si>
  <si>
    <t>-1839061079</t>
  </si>
  <si>
    <t>"4 dny- 24hod/den" 4*24</t>
  </si>
  <si>
    <t>59</t>
  </si>
  <si>
    <t>115101304</t>
  </si>
  <si>
    <t>Pohotovost čerpací soupravy pro dopravní výšku do 10 m přítok přes 2 000 do 4 000 l/min</t>
  </si>
  <si>
    <t>-433270825</t>
  </si>
  <si>
    <t>1876591565</t>
  </si>
  <si>
    <t>"nové chráničky VO+SDK" 2*1,0</t>
  </si>
  <si>
    <t>61</t>
  </si>
  <si>
    <t>-1342036122</t>
  </si>
  <si>
    <t>100,0</t>
  </si>
  <si>
    <t>62</t>
  </si>
  <si>
    <t>-1879948019</t>
  </si>
  <si>
    <t>63</t>
  </si>
  <si>
    <t>-1191305676</t>
  </si>
  <si>
    <t>(1,1+1,1)*2</t>
  </si>
  <si>
    <t>64</t>
  </si>
  <si>
    <t>1017741567</t>
  </si>
  <si>
    <t>65</t>
  </si>
  <si>
    <t>132251252</t>
  </si>
  <si>
    <t>Hloubení rýh nezapažených š do 2000 mm v hornině třídy těžitelnosti I skupiny 3 objem do 50 m3 strojně</t>
  </si>
  <si>
    <t>-287958444</t>
  </si>
  <si>
    <t>"položka zahrnuje odpočet předpokládané sklady ZP uvedené v jiném SO"</t>
  </si>
  <si>
    <t xml:space="preserve">"rýha pro pokládku nového plynovodu" </t>
  </si>
  <si>
    <t>1,0*(2,0+2,0)*(1,6-0,5)</t>
  </si>
  <si>
    <t>1,0*8,0*(1,4-0,5)</t>
  </si>
  <si>
    <t>0,8*12,0*1,4</t>
  </si>
  <si>
    <t>66</t>
  </si>
  <si>
    <t>132251401</t>
  </si>
  <si>
    <t>Hloubení rýh pod vodou v hornině třídy těžitelnosti I skupiny 3 objem do 1000 m3</t>
  </si>
  <si>
    <t>-1886981358</t>
  </si>
  <si>
    <t>0,8*11,0*1,5</t>
  </si>
  <si>
    <t>67</t>
  </si>
  <si>
    <t>-1436336563</t>
  </si>
  <si>
    <t>"nové chráničky VO+SDK" (0,5+0,1+0,5)*(0,5+0,1+0,3)*(2*1,0)</t>
  </si>
  <si>
    <t>68</t>
  </si>
  <si>
    <t>-1806478152</t>
  </si>
  <si>
    <t>(2,0+2,0)*2*1,1</t>
  </si>
  <si>
    <t>8,0*2*0,9</t>
  </si>
  <si>
    <t>69</t>
  </si>
  <si>
    <t>2130630163</t>
  </si>
  <si>
    <t>-2085250014</t>
  </si>
  <si>
    <t>1,0*(2,0+2,0+8,0)*0,1</t>
  </si>
  <si>
    <t>0,8*(12,0+11,0)*0,1</t>
  </si>
  <si>
    <t>71</t>
  </si>
  <si>
    <t>-1700561107</t>
  </si>
  <si>
    <t>1,0*(2,0+2,0+8,0)*(0,09+0,2)</t>
  </si>
  <si>
    <t>0,8*(12,0+11,0)*(0,09+0,2)</t>
  </si>
  <si>
    <t>"dn90" -3,14*0,09*0,09/4*35,0</t>
  </si>
  <si>
    <t>72</t>
  </si>
  <si>
    <t>222976114</t>
  </si>
  <si>
    <t>"Měrná hmotnost 1,7 t/m3 + přirážka 1% "obs3*1,7*1,01</t>
  </si>
  <si>
    <t>73</t>
  </si>
  <si>
    <t>-2004683265</t>
  </si>
  <si>
    <t>r3+r3_vt</t>
  </si>
  <si>
    <t>"odpočet lože a obsypu" -(l3+obs3)</t>
  </si>
  <si>
    <t>"odpočet objemu nového potrubí, dn90" -3,14*0,09*0,09/4*35,0</t>
  </si>
  <si>
    <t>"odpočet objem lomového kamene" -lk</t>
  </si>
  <si>
    <t>74</t>
  </si>
  <si>
    <t>48965092</t>
  </si>
  <si>
    <t>"odvoz vytěžené zeminy na skládku" vz3</t>
  </si>
  <si>
    <t>"dovoz zeminy zpět pro zásyp" z3</t>
  </si>
  <si>
    <t>75</t>
  </si>
  <si>
    <t>1858020853</t>
  </si>
  <si>
    <t>76</t>
  </si>
  <si>
    <t>-587410732</t>
  </si>
  <si>
    <t>"naložení zeminy pro zásyp" z3</t>
  </si>
  <si>
    <t>77</t>
  </si>
  <si>
    <t>216684964</t>
  </si>
  <si>
    <t>78</t>
  </si>
  <si>
    <t>-2064348403</t>
  </si>
  <si>
    <t>-(pz3)*1,8</t>
  </si>
  <si>
    <t>79</t>
  </si>
  <si>
    <t>1545052203</t>
  </si>
  <si>
    <t>1,0*(2,0+2,0+8,0)</t>
  </si>
  <si>
    <t>0,8*(12,0+11,0)</t>
  </si>
  <si>
    <t>1.4</t>
  </si>
  <si>
    <t>Zemní práce - odpoje a propoje nového potrubí na stávající DS - II.ETAPA</t>
  </si>
  <si>
    <t>80</t>
  </si>
  <si>
    <t>-364178096</t>
  </si>
  <si>
    <t>81</t>
  </si>
  <si>
    <t>-1724452859</t>
  </si>
  <si>
    <t>82</t>
  </si>
  <si>
    <t>939230918</t>
  </si>
  <si>
    <t>"stávající STL plynovod dn90" 4,3+2,7</t>
  </si>
  <si>
    <t>83</t>
  </si>
  <si>
    <t>-171398822</t>
  </si>
  <si>
    <t>(5,0+2,0)*2+(4,0+2,0)*2</t>
  </si>
  <si>
    <t>84</t>
  </si>
  <si>
    <t>-276189790</t>
  </si>
  <si>
    <t>85</t>
  </si>
  <si>
    <t>1191975204</t>
  </si>
  <si>
    <t>86</t>
  </si>
  <si>
    <t>-1256539604</t>
  </si>
  <si>
    <t>87</t>
  </si>
  <si>
    <t>521911806</t>
  </si>
  <si>
    <t>"rýha pro demontáž odpojeného plynovodu"</t>
  </si>
  <si>
    <t>0,6*1,1*(70,0-16,0)</t>
  </si>
  <si>
    <t>88</t>
  </si>
  <si>
    <t>76333451</t>
  </si>
  <si>
    <t>"montážní jáma pro propoj předem uloženého potrubí plynovodu II.ETAPA na DS/I.ETAPA, stlačení, odpojení bypassu"</t>
  </si>
  <si>
    <t>4,3*1,4*(1,6-0,5)</t>
  </si>
  <si>
    <t>"montážní jáma pro propoj předem uloženého potrubí plynovodu II.ETAPA na DS/I.ETAPA, stlačení"</t>
  </si>
  <si>
    <t>2,7*1,4*(1,6-0,5)</t>
  </si>
  <si>
    <t>"montážní jáma odpojení bypassu"</t>
  </si>
  <si>
    <t>1,8*1,4*(1,6-0,5)</t>
  </si>
  <si>
    <t>89</t>
  </si>
  <si>
    <t>-357333711</t>
  </si>
  <si>
    <t>"čerpací jímky" 0,5*0,5*0,5*3</t>
  </si>
  <si>
    <t>90</t>
  </si>
  <si>
    <t>-955728017</t>
  </si>
  <si>
    <t>"stávající STL plynovod PE dn50" (0,5+0,05+0,5)*(0,5+0,05+0,3)*(4,3+2,7)</t>
  </si>
  <si>
    <t>91</t>
  </si>
  <si>
    <t>-406748279</t>
  </si>
  <si>
    <t>"montážní jáma pro propoj předem uloženého potrubí plynovodu II.ETAPA na DS/I.ETAPA, stlačení, odpojení bypassu" (4,3+1,4)*2*(1,6-0,5)</t>
  </si>
  <si>
    <t>"montážní jáma pro propoj předem uloženého potrubí plynovodu II.ETAPA na DS/I.ETAPA, stlačení" (2,7+1,4)*2*(1,6-0,5)</t>
  </si>
  <si>
    <t>"montážní jáma odpojení bypassu" (1,8+1,4)*2*(1,6-0,5)</t>
  </si>
  <si>
    <t>"čerpací jímky" 0,5*0,5*4*3</t>
  </si>
  <si>
    <t>92</t>
  </si>
  <si>
    <t>1903898977</t>
  </si>
  <si>
    <t>93</t>
  </si>
  <si>
    <t>-2051014479</t>
  </si>
  <si>
    <t>"montážní jáma pro propoj předem uloženého potrubí plynovodu II.ETAPA na DS/I.ETAPA, stlačení, odpojení bypassu" 4,3*1,4*0,1</t>
  </si>
  <si>
    <t>"montážní jáma pro propoj předem uloženého potrubí plynovodu II.ETAPA na DS/I.ETAPA, stlačení" 2,7*1,4*0,1</t>
  </si>
  <si>
    <t>"montážní jáma odpojení bypassu" 1,8*1,4*0,1</t>
  </si>
  <si>
    <t>94</t>
  </si>
  <si>
    <t>901183796</t>
  </si>
  <si>
    <t>"montážní jáma pro propoj předem uloženého potrubí plynovodu II.ETAPA na DS/I.ETAPA, stlačení, odpojení bypassu" 4,3*1,4*(0,09+0,2)</t>
  </si>
  <si>
    <t>"montážní jáma pro propoj předem uloženého potrubí plynovodu II.ETAPA na DS/I.ETAPA, stlačení" 2,7*1,4*(0,09+0,2)</t>
  </si>
  <si>
    <t>"montážní jáma odpojení bypassu" 1,8*1,4*(0,09+0,2)</t>
  </si>
  <si>
    <t>95</t>
  </si>
  <si>
    <t>2058917577</t>
  </si>
  <si>
    <t>"Měrná hmotnost 1,7 t/m3 + přirážka 1% "obs4*1,7*1,01</t>
  </si>
  <si>
    <t>96</t>
  </si>
  <si>
    <t>-1293445595</t>
  </si>
  <si>
    <t>j4+r4+š4</t>
  </si>
  <si>
    <t>"odpočet lože a obsypu" -(l4+obs4)</t>
  </si>
  <si>
    <t>"objem vytrhaného potrubí PE dn90" 3,14*0,09*0,09/4*(70,0-16,0)</t>
  </si>
  <si>
    <t>97</t>
  </si>
  <si>
    <t>1860862</t>
  </si>
  <si>
    <t>"odvoz vytěžené zeminy na skládku" vz4</t>
  </si>
  <si>
    <t>"dovoz zeminy zpět pro zásyp" z4</t>
  </si>
  <si>
    <t>98</t>
  </si>
  <si>
    <t>2051453141</t>
  </si>
  <si>
    <t>94,672*10 'Přepočtené koeficientem množství</t>
  </si>
  <si>
    <t>99</t>
  </si>
  <si>
    <t>967560691</t>
  </si>
  <si>
    <t>"naložení zeminy pro zásyp" z4</t>
  </si>
  <si>
    <t>422311358</t>
  </si>
  <si>
    <t>101</t>
  </si>
  <si>
    <t>1334674975</t>
  </si>
  <si>
    <t>-(pz4)*1,8</t>
  </si>
  <si>
    <t>102</t>
  </si>
  <si>
    <t>924735919</t>
  </si>
  <si>
    <t>"montážní jáma pro propoj předem uloženého potrubí plynovodu II.ETAPA na DS/I.ETAPA, stlačení, odpojení bypassu" 4,3*1,4</t>
  </si>
  <si>
    <t>"montážní jáma pro propoj předem uloženého potrubí plynovodu II.ETAPA na DS/I.ETAPA, stlačení" 2,7*1,4</t>
  </si>
  <si>
    <t>"montážní jáma odpojení bypassu" 1,8*1,4</t>
  </si>
  <si>
    <t>"rýha pro demontáž odpojeného plynovodu" 0,6*(70,0-16,0)</t>
  </si>
  <si>
    <t>103</t>
  </si>
  <si>
    <t>-742299041</t>
  </si>
  <si>
    <t>"rýha pro demontáž odpojeného plynovodu" 1,0*(70,0-16,0)</t>
  </si>
  <si>
    <t>104</t>
  </si>
  <si>
    <t>888903764</t>
  </si>
  <si>
    <t>"0,03 kg/m2" trav4*0,03</t>
  </si>
  <si>
    <t>Vodorovné konstrukce</t>
  </si>
  <si>
    <t>105</t>
  </si>
  <si>
    <t>462511270R01</t>
  </si>
  <si>
    <t>Úprava dna a břehu vodního koryta lomovým kamenem</t>
  </si>
  <si>
    <t>249420528</t>
  </si>
  <si>
    <t>"oprava pouze pravého břehu ve směru vodního toku, definitivní úprava levého břeho je součástí jiného SO"</t>
  </si>
  <si>
    <t>1,0*(10,0+11,0)*0,6</t>
  </si>
  <si>
    <t>Komunikace pozemní</t>
  </si>
  <si>
    <t>106</t>
  </si>
  <si>
    <t>564861111</t>
  </si>
  <si>
    <t>Podklad ze štěrkodrtě ŠD plochy přes 100 m2 tl 200 mm</t>
  </si>
  <si>
    <t>-123841158</t>
  </si>
  <si>
    <t>ak_p1+ak_p2</t>
  </si>
  <si>
    <t>107</t>
  </si>
  <si>
    <t>564952111</t>
  </si>
  <si>
    <t>Podklad z mechanicky zpevněného kameniva MZK tl 150 mm</t>
  </si>
  <si>
    <t>39927356</t>
  </si>
  <si>
    <t>ak_k1+ak_k2</t>
  </si>
  <si>
    <t>108</t>
  </si>
  <si>
    <t>565135111</t>
  </si>
  <si>
    <t>Asfaltový beton vrstva podkladní ACP 16 (obalované kamenivo OKS) tl 50 mm š do 3 m</t>
  </si>
  <si>
    <t>-700083592</t>
  </si>
  <si>
    <t>109</t>
  </si>
  <si>
    <t>577155112</t>
  </si>
  <si>
    <t>Asfaltový beton vrstva ložní ACL 16 (ABH) tl 60 mm š do 3 m z nemodifikovaného asfaltu</t>
  </si>
  <si>
    <t>-1710316058</t>
  </si>
  <si>
    <t>110</t>
  </si>
  <si>
    <t>577134211</t>
  </si>
  <si>
    <t>Asfaltový beton vrstva obrusná ACO 11 (ABS) tř. II tl 40 mm š do 3 m z nemodifikovaného asfaltu</t>
  </si>
  <si>
    <t>1047382301</t>
  </si>
  <si>
    <t>111</t>
  </si>
  <si>
    <t>596211110</t>
  </si>
  <si>
    <t>Kladení zámkové dlažby komunikací pro pěší ručně tl 60 mm skupiny A pl do 50 m2</t>
  </si>
  <si>
    <t>1404431117</t>
  </si>
  <si>
    <t>Poznámka k položce:_x000D_
- bude zpětně použita stávající ZD</t>
  </si>
  <si>
    <t>"obnova povrchu - chodník ZD" zd2</t>
  </si>
  <si>
    <t>112</t>
  </si>
  <si>
    <t>564861011</t>
  </si>
  <si>
    <t>Podklad ze štěrkodrtě ŠD plochy do 100 m2 tl 200 mm</t>
  </si>
  <si>
    <t>-1027341156</t>
  </si>
  <si>
    <t>"obnova povrchu - chodník ZD, ŠD tl.200mm" zd2</t>
  </si>
  <si>
    <t>Trubní vedení</t>
  </si>
  <si>
    <t>113</t>
  </si>
  <si>
    <t>894411311</t>
  </si>
  <si>
    <t>Osazení betonových nebo železobetonových dílců pro šachty skruží rovných</t>
  </si>
  <si>
    <t>kus</t>
  </si>
  <si>
    <t>1497385791</t>
  </si>
  <si>
    <t>59225460</t>
  </si>
  <si>
    <t>skruž betonová studňová kruhová 80x50x9cm</t>
  </si>
  <si>
    <t>2112059386</t>
  </si>
  <si>
    <t>1+5</t>
  </si>
  <si>
    <t>115</t>
  </si>
  <si>
    <t>899721111</t>
  </si>
  <si>
    <t>Signalizační vodič DN do 150 mm na potrubí</t>
  </si>
  <si>
    <t>-290603274</t>
  </si>
  <si>
    <t>120,0+60,0</t>
  </si>
  <si>
    <t>116</t>
  </si>
  <si>
    <t>899722113</t>
  </si>
  <si>
    <t>Krytí potrubí z plastů výstražnou fólií z PVC 34cm</t>
  </si>
  <si>
    <t>2079370220</t>
  </si>
  <si>
    <t>Ostatní konstrukce a práce, bourání</t>
  </si>
  <si>
    <t>117</t>
  </si>
  <si>
    <t>916131213</t>
  </si>
  <si>
    <t>Osazení silničního obrubníku betonového stojatého s boční opěrou do lože z betonu prostého</t>
  </si>
  <si>
    <t>-1680379477</t>
  </si>
  <si>
    <t>Poznámka k položce:_x000D_
- budou použity stávající vybrourané obrubníky</t>
  </si>
  <si>
    <t>118</t>
  </si>
  <si>
    <t>979024443</t>
  </si>
  <si>
    <t>Očištění vybouraných obrubníků a krajníků silničních</t>
  </si>
  <si>
    <t>1803739495</t>
  </si>
  <si>
    <t>119</t>
  </si>
  <si>
    <t>979054451</t>
  </si>
  <si>
    <t>Očištění vybouraných zámkových dlaždic s původním spárováním z kameniva těženého</t>
  </si>
  <si>
    <t>1848706842</t>
  </si>
  <si>
    <t>997</t>
  </si>
  <si>
    <t>Přesun sutě</t>
  </si>
  <si>
    <t>120</t>
  </si>
  <si>
    <t>997221551</t>
  </si>
  <si>
    <t>Vodorovná doprava suti ze sypkých materiálů do 1 km</t>
  </si>
  <si>
    <t>-302836419</t>
  </si>
  <si>
    <t>66,7+16,402+1,165</t>
  </si>
  <si>
    <t>33,32+37,4+8,561+9,61</t>
  </si>
  <si>
    <t>121</t>
  </si>
  <si>
    <t>997221559</t>
  </si>
  <si>
    <t>Příplatek ZKD 1 km u vodorovné dopravy suti ze sypkých materiálů</t>
  </si>
  <si>
    <t>-1034291</t>
  </si>
  <si>
    <t>oa+ok+ob</t>
  </si>
  <si>
    <t>173,568*19 'Přepočtené koeficientem množství</t>
  </si>
  <si>
    <t>122</t>
  </si>
  <si>
    <t>997221861</t>
  </si>
  <si>
    <t>Poplatek za uložení na recyklační skládce (skládkovné) stavebního odpadu z prostého betonu pod kódem 17 01 01</t>
  </si>
  <si>
    <t>-530086076</t>
  </si>
  <si>
    <t>123</t>
  </si>
  <si>
    <t>997221875</t>
  </si>
  <si>
    <t>Poplatek za uložení na recyklační skládce (skládkovné) stavebního odpadu asfaltového bez obsahu dehtu zatříděného do Katalogu odpadů pod kódem 17 03 02</t>
  </si>
  <si>
    <t>-491620421</t>
  </si>
  <si>
    <t>124</t>
  </si>
  <si>
    <t>997221873</t>
  </si>
  <si>
    <t>Poplatek za uložení na recyklační skládce (skládkovné) stavebního odpadu zeminy a kamení zatříděného do Katalogu odpadů pod kódem 17 05 04</t>
  </si>
  <si>
    <t>-1186789548</t>
  </si>
  <si>
    <t>998</t>
  </si>
  <si>
    <t>Přesun hmot</t>
  </si>
  <si>
    <t>125</t>
  </si>
  <si>
    <t>998276101</t>
  </si>
  <si>
    <t>Přesun hmot pro trubní vedení z trub z plastických hmot otevřený výkop</t>
  </si>
  <si>
    <t>1693302483</t>
  </si>
  <si>
    <t>Práce a dodávky M</t>
  </si>
  <si>
    <t>23-M</t>
  </si>
  <si>
    <t>Montáže potrubí</t>
  </si>
  <si>
    <t>126</t>
  </si>
  <si>
    <t>230200272</t>
  </si>
  <si>
    <t>Jednostranné přerušení průtoku plynu stlačením plastového potrubí dn přes 63 do 110 mm - jedním stlačovadlem</t>
  </si>
  <si>
    <t>1146706259</t>
  </si>
  <si>
    <t>127</t>
  </si>
  <si>
    <t>030</t>
  </si>
  <si>
    <t>Elektrotvarovka sedlová opravárenská dn90 SDR11</t>
  </si>
  <si>
    <t>256</t>
  </si>
  <si>
    <t>-1126017266</t>
  </si>
  <si>
    <t>128</t>
  </si>
  <si>
    <t>230082057</t>
  </si>
  <si>
    <t>Demontáž potrubí do šrotu přes 10 do 50 kg D 89 mm tl 4,0 mm</t>
  </si>
  <si>
    <t>-1041526699</t>
  </si>
  <si>
    <t>17,0/3</t>
  </si>
  <si>
    <t>"zaokrouhleno" 6</t>
  </si>
  <si>
    <t>129</t>
  </si>
  <si>
    <t>230081022R01</t>
  </si>
  <si>
    <t>Demontáž potrubí PE dn32 SDR11</t>
  </si>
  <si>
    <t>-397260458</t>
  </si>
  <si>
    <t>130</t>
  </si>
  <si>
    <t>230081059R01</t>
  </si>
  <si>
    <t>Demontáž potrubí PE dn90 SDR17</t>
  </si>
  <si>
    <t>-52277222</t>
  </si>
  <si>
    <t>73,0/3</t>
  </si>
  <si>
    <t>"zaokrouhleno" 25</t>
  </si>
  <si>
    <t>131</t>
  </si>
  <si>
    <t>230208513</t>
  </si>
  <si>
    <t>Odplynění a inertizace ocelového potrubí DN do 100 mm</t>
  </si>
  <si>
    <t>-1551633230</t>
  </si>
  <si>
    <t>"STL plynovod" 105,0</t>
  </si>
  <si>
    <t>"přípojky" 60,0+2*12,0+6,0</t>
  </si>
  <si>
    <t>132</t>
  </si>
  <si>
    <t>230202033</t>
  </si>
  <si>
    <t>Montáž chráničky plastové průměru přes 110 do 160 mm</t>
  </si>
  <si>
    <t>-802025387</t>
  </si>
  <si>
    <t>133</t>
  </si>
  <si>
    <t>003</t>
  </si>
  <si>
    <t>Ochranné potrubí PE100 dn160 SDR26</t>
  </si>
  <si>
    <t>-675957975</t>
  </si>
  <si>
    <t>134</t>
  </si>
  <si>
    <t>230202072</t>
  </si>
  <si>
    <t>Nasunutí potrubní sekce plastové průměru přes 63 do 110 mm do chráničky</t>
  </si>
  <si>
    <t>-716518204</t>
  </si>
  <si>
    <t>135</t>
  </si>
  <si>
    <t>230202121</t>
  </si>
  <si>
    <t>Montáž kluzných objímek výšky 19 mm vnějšího průměru potrubí přes 84 mm do 94 mm</t>
  </si>
  <si>
    <t>1765587164</t>
  </si>
  <si>
    <t>136</t>
  </si>
  <si>
    <t>28655135</t>
  </si>
  <si>
    <t>objímka kluzná typ B segment v 19mm</t>
  </si>
  <si>
    <t>210380046</t>
  </si>
  <si>
    <t>9*3 'Přepočtené koeficientem množství</t>
  </si>
  <si>
    <t>137</t>
  </si>
  <si>
    <t>230202225</t>
  </si>
  <si>
    <t>Montáž manžety na chráničku potrubí plastové průměru přes 63 do 110 mm</t>
  </si>
  <si>
    <t>1455511151</t>
  </si>
  <si>
    <t>138</t>
  </si>
  <si>
    <t>28655112</t>
  </si>
  <si>
    <t>manžeta chráničky vč. upínací pásky 90x160mm DN 80x150</t>
  </si>
  <si>
    <t>1766941700</t>
  </si>
  <si>
    <t>139</t>
  </si>
  <si>
    <t>230205051</t>
  </si>
  <si>
    <t>Montáž potrubí plastového svařované na tupo nebo elektrospojkou dn 90 mm en 5,2 mm</t>
  </si>
  <si>
    <t>-19862054</t>
  </si>
  <si>
    <t>140</t>
  </si>
  <si>
    <t>001</t>
  </si>
  <si>
    <t>Trubka PE100RC dn90 SDR17</t>
  </si>
  <si>
    <t>-1207845544</t>
  </si>
  <si>
    <t>141</t>
  </si>
  <si>
    <t>230205251</t>
  </si>
  <si>
    <t>Montáž trubního dílu PE elektrotvarovky nebo svařovaného na tupo dn 90 mm en 5,1 mm</t>
  </si>
  <si>
    <t>-55813441</t>
  </si>
  <si>
    <t>142</t>
  </si>
  <si>
    <t>005</t>
  </si>
  <si>
    <t>Elektroobjímka dn90 SDR17</t>
  </si>
  <si>
    <t>-203800154</t>
  </si>
  <si>
    <t>143</t>
  </si>
  <si>
    <t>006</t>
  </si>
  <si>
    <t>Záslepka dn90 SDR17 - tvarovka natupo</t>
  </si>
  <si>
    <t>1438114236</t>
  </si>
  <si>
    <t>144</t>
  </si>
  <si>
    <t>007</t>
  </si>
  <si>
    <t>Oblouk 90° dn90 SDR17 - tvarovka natupo</t>
  </si>
  <si>
    <t>-342747573</t>
  </si>
  <si>
    <t>145</t>
  </si>
  <si>
    <t>008</t>
  </si>
  <si>
    <t>Oblouk 45° dn90 SDR17 - tvarovka natupo</t>
  </si>
  <si>
    <t>-162276264</t>
  </si>
  <si>
    <t>009</t>
  </si>
  <si>
    <t>Oblouk 30° dn90 SDR17 - tvarovka natupo</t>
  </si>
  <si>
    <t>1440569058</t>
  </si>
  <si>
    <t>147</t>
  </si>
  <si>
    <t>010</t>
  </si>
  <si>
    <t>Oblouk 11° dn90 SDR17 - tvarovka natupo</t>
  </si>
  <si>
    <t>-2044841539</t>
  </si>
  <si>
    <t>148</t>
  </si>
  <si>
    <t>012</t>
  </si>
  <si>
    <t>Navrtávací odbočkový T-kus dn90/dn32</t>
  </si>
  <si>
    <t>-728818062</t>
  </si>
  <si>
    <t>149</t>
  </si>
  <si>
    <t>230205225</t>
  </si>
  <si>
    <t>Montáž trubního dílu PE elektrotvarovky nebo svařovaného na tupo dn 32 mm en 2,0 mm</t>
  </si>
  <si>
    <t>-752044072</t>
  </si>
  <si>
    <t>150</t>
  </si>
  <si>
    <t>013</t>
  </si>
  <si>
    <t>Elektroobjímka dn32 SDR11</t>
  </si>
  <si>
    <t>1763617570</t>
  </si>
  <si>
    <t>151</t>
  </si>
  <si>
    <t>014</t>
  </si>
  <si>
    <t>Elektrokoleno 90° dn32 SDR11</t>
  </si>
  <si>
    <t>1398911061</t>
  </si>
  <si>
    <t>152</t>
  </si>
  <si>
    <t>230200411R01</t>
  </si>
  <si>
    <t>Vysazení odbočky na PE potrubí metodou navrtání přetlak do 1,6 MPa dn32</t>
  </si>
  <si>
    <t>1819158791</t>
  </si>
  <si>
    <t>153</t>
  </si>
  <si>
    <t>230220006</t>
  </si>
  <si>
    <t>Montáž litinového poklopu</t>
  </si>
  <si>
    <t>1238224157</t>
  </si>
  <si>
    <t>154</t>
  </si>
  <si>
    <t>027</t>
  </si>
  <si>
    <t>Uliční poklop</t>
  </si>
  <si>
    <t>-1011224458</t>
  </si>
  <si>
    <t>Poznámka k položce:_x000D_
- vč. podkladové desky</t>
  </si>
  <si>
    <t>155</t>
  </si>
  <si>
    <t>230220011</t>
  </si>
  <si>
    <t>Montáž orientačního sloupku ON 13 2970</t>
  </si>
  <si>
    <t>-1795045690</t>
  </si>
  <si>
    <t>156</t>
  </si>
  <si>
    <t>021</t>
  </si>
  <si>
    <t>Orientační sloupek</t>
  </si>
  <si>
    <t>824083037</t>
  </si>
  <si>
    <t>157</t>
  </si>
  <si>
    <t>230220031</t>
  </si>
  <si>
    <t>Montáž čichačky na chráničku PN 38 6724</t>
  </si>
  <si>
    <t>244422380</t>
  </si>
  <si>
    <t>158</t>
  </si>
  <si>
    <t>019</t>
  </si>
  <si>
    <t>Čichačka na PE potrubí</t>
  </si>
  <si>
    <t>kpl</t>
  </si>
  <si>
    <t>724336204</t>
  </si>
  <si>
    <t>159</t>
  </si>
  <si>
    <t>230250002</t>
  </si>
  <si>
    <t>Montáž kontrolní vývod napěťový zemní KVZ</t>
  </si>
  <si>
    <t>-1808727447</t>
  </si>
  <si>
    <t>160</t>
  </si>
  <si>
    <t>ODST</t>
  </si>
  <si>
    <t>Odstavení, napuštění a odvzdušnění objektu</t>
  </si>
  <si>
    <t>soub</t>
  </si>
  <si>
    <t>2146192227</t>
  </si>
  <si>
    <t>161</t>
  </si>
  <si>
    <t>R001</t>
  </si>
  <si>
    <t>Pokládka potrubí STL plynovodu do vodního koryta</t>
  </si>
  <si>
    <t>1160583778</t>
  </si>
  <si>
    <t xml:space="preserve">Poznámka k položce:_x000D_
Cena zahrnuje:_x000D_
- napuštění shybky PE potrubí vodou_x000D_
- pokládku shybky do vodního koryta_x000D_
- stavební a strojní potápěčské práce _x000D_
- vytlačení vody z uloženého PE potrubí_x000D_
- vysušení PE potrubí_x000D_
- likvidace vytlačené vody_x000D_
</t>
  </si>
  <si>
    <t>162</t>
  </si>
  <si>
    <t>TZ_PL</t>
  </si>
  <si>
    <t>Tlaková zkouška STL plynovodu</t>
  </si>
  <si>
    <t>-331115059</t>
  </si>
  <si>
    <t>163</t>
  </si>
  <si>
    <t>TZ_PP</t>
  </si>
  <si>
    <t>Tlaková zkouška plynovodní přípojky</t>
  </si>
  <si>
    <t>-1959736840</t>
  </si>
  <si>
    <t>23-M.2</t>
  </si>
  <si>
    <t>Montáže potrubí - Náhradní zásobování / bypass</t>
  </si>
  <si>
    <t>164</t>
  </si>
  <si>
    <t>230201014</t>
  </si>
  <si>
    <t>Montáž potrubí z oceli D přes 60,3 do 89 mm tloušťky stěny 4,0 mm</t>
  </si>
  <si>
    <t>327429299</t>
  </si>
  <si>
    <t>165</t>
  </si>
  <si>
    <t>053</t>
  </si>
  <si>
    <t>Trubka ocelová bezešvá pr.88,9x4,0mm, L245NE</t>
  </si>
  <si>
    <t>387507006</t>
  </si>
  <si>
    <t>166</t>
  </si>
  <si>
    <t>230201114</t>
  </si>
  <si>
    <t>Montáž trubních dílů přivařovacích D přes 60,3 do 89 mm tl stěny 4,0 mm</t>
  </si>
  <si>
    <t>-891563061</t>
  </si>
  <si>
    <t>167</t>
  </si>
  <si>
    <t>070</t>
  </si>
  <si>
    <t>Trubkový oblouk 45° pr. 88,9x4,0mm, mat. P235</t>
  </si>
  <si>
    <t>19232610</t>
  </si>
  <si>
    <t>168</t>
  </si>
  <si>
    <t>058</t>
  </si>
  <si>
    <t>Přechodový kus OC/PE DN80/dn90</t>
  </si>
  <si>
    <t>-1124681659</t>
  </si>
  <si>
    <t>169</t>
  </si>
  <si>
    <t>059</t>
  </si>
  <si>
    <t>Přechodový kus OC/PE DN65/dn75</t>
  </si>
  <si>
    <t>-359417901</t>
  </si>
  <si>
    <t>-1719654226</t>
  </si>
  <si>
    <t>171</t>
  </si>
  <si>
    <t>051</t>
  </si>
  <si>
    <t>-1885576664</t>
  </si>
  <si>
    <t>172</t>
  </si>
  <si>
    <t>230205046</t>
  </si>
  <si>
    <t>Montáž potrubí plastového svařované na tupo nebo elektrospojkou dn 75 mm en 6,8 mm</t>
  </si>
  <si>
    <t>1533627047</t>
  </si>
  <si>
    <t>173</t>
  </si>
  <si>
    <t>052</t>
  </si>
  <si>
    <t>Trubka PE100RC dn75 SDR11</t>
  </si>
  <si>
    <t>1505290719</t>
  </si>
  <si>
    <t>174</t>
  </si>
  <si>
    <t>230205252</t>
  </si>
  <si>
    <t>Montáž trubního dílu PE elektrotvarovky nebo svařovaného na tupo dn 90 mm en 8,2 mm</t>
  </si>
  <si>
    <t>1851516844</t>
  </si>
  <si>
    <t>175</t>
  </si>
  <si>
    <t>055</t>
  </si>
  <si>
    <t>Balonovací elektrotvarovka dn90 SDR11</t>
  </si>
  <si>
    <t>1265459947</t>
  </si>
  <si>
    <t>176</t>
  </si>
  <si>
    <t>063</t>
  </si>
  <si>
    <t>Elektroredukce dn90/dn75 SDR11</t>
  </si>
  <si>
    <t>1895179330</t>
  </si>
  <si>
    <t>177</t>
  </si>
  <si>
    <t>065</t>
  </si>
  <si>
    <t>208011951</t>
  </si>
  <si>
    <t>178</t>
  </si>
  <si>
    <t>066</t>
  </si>
  <si>
    <t>-584778353</t>
  </si>
  <si>
    <t>179</t>
  </si>
  <si>
    <t>067</t>
  </si>
  <si>
    <t>Oblouk 60° dn90 SDR17 - tvarovka natupo</t>
  </si>
  <si>
    <t>65326616</t>
  </si>
  <si>
    <t>180</t>
  </si>
  <si>
    <t>068</t>
  </si>
  <si>
    <t>-1839877955</t>
  </si>
  <si>
    <t>181</t>
  </si>
  <si>
    <t>230205246</t>
  </si>
  <si>
    <t>Montáž trubního dílu PE elektrotvarovky nebo svařovaného na tupo dn 75 mm en 6,8 mm</t>
  </si>
  <si>
    <t>-2127903456</t>
  </si>
  <si>
    <t>182</t>
  </si>
  <si>
    <t>056</t>
  </si>
  <si>
    <t>Záslepka pro balonovací tvarovku dn75</t>
  </si>
  <si>
    <t>313675426</t>
  </si>
  <si>
    <t>183</t>
  </si>
  <si>
    <t>060</t>
  </si>
  <si>
    <t>Elektrokoleno 90° dn75 SDR11</t>
  </si>
  <si>
    <t>1499052475</t>
  </si>
  <si>
    <t>184</t>
  </si>
  <si>
    <t>061</t>
  </si>
  <si>
    <t>Elektroobjímka dn75 SDR11</t>
  </si>
  <si>
    <t>-105174261</t>
  </si>
  <si>
    <t>185</t>
  </si>
  <si>
    <t>062</t>
  </si>
  <si>
    <t>T-kus dn75 SDR11 - tvarovka natupo</t>
  </si>
  <si>
    <t>-1424936140</t>
  </si>
  <si>
    <t>186</t>
  </si>
  <si>
    <t>230200413R01</t>
  </si>
  <si>
    <t>Vysazení odbočky na ocelovém potrubí metodou navrtání přetlak do 1,6 MPa dn63</t>
  </si>
  <si>
    <t>66855500</t>
  </si>
  <si>
    <t>187</t>
  </si>
  <si>
    <t>-1074096738</t>
  </si>
  <si>
    <t>188</t>
  </si>
  <si>
    <t>082</t>
  </si>
  <si>
    <t>-1089051988</t>
  </si>
  <si>
    <t>189</t>
  </si>
  <si>
    <t>230040010</t>
  </si>
  <si>
    <t>Montáž trubní díly závitové DN 2 1/2"</t>
  </si>
  <si>
    <t>-889612765</t>
  </si>
  <si>
    <t>190</t>
  </si>
  <si>
    <t>074</t>
  </si>
  <si>
    <t>Kulový kohout závitový 2 1/2"</t>
  </si>
  <si>
    <t>1200625937</t>
  </si>
  <si>
    <t>191</t>
  </si>
  <si>
    <t>-1303078047</t>
  </si>
  <si>
    <t>192</t>
  </si>
  <si>
    <t>076</t>
  </si>
  <si>
    <t>118761699</t>
  </si>
  <si>
    <t>193</t>
  </si>
  <si>
    <t>-1643752957</t>
  </si>
  <si>
    <t>194</t>
  </si>
  <si>
    <t>ZV80</t>
  </si>
  <si>
    <t>Přechod "země-vzduch" DN 80</t>
  </si>
  <si>
    <t>-2004503358</t>
  </si>
  <si>
    <t>195</t>
  </si>
  <si>
    <t>NAT</t>
  </si>
  <si>
    <t>Antikorozní ochrana nadzemní části vedení STL plynovodu</t>
  </si>
  <si>
    <t>1276733225</t>
  </si>
  <si>
    <t>196</t>
  </si>
  <si>
    <t>RT80</t>
  </si>
  <si>
    <t>Kontrola svarů RT-I DN 80</t>
  </si>
  <si>
    <t>-271876228</t>
  </si>
  <si>
    <t>197</t>
  </si>
  <si>
    <t>TZ_BP</t>
  </si>
  <si>
    <t>Tlaková zkouška dočasného STL plynovodu / bypassu</t>
  </si>
  <si>
    <t>-140398521</t>
  </si>
  <si>
    <t>198</t>
  </si>
  <si>
    <t>R002</t>
  </si>
  <si>
    <t>Demontáž dočasného STL plynovodu / bypassu</t>
  </si>
  <si>
    <t>1399353101</t>
  </si>
  <si>
    <t>Poznámka k položce:_x000D_
- odstranění potrubí včetně odplynění a inertizace potrubí_x000D_
- včetně odstranění OS, skruží, signal. vodiče, KVZ apod.</t>
  </si>
  <si>
    <t>46-M</t>
  </si>
  <si>
    <t>Zemní práce při extr.mont.pracích</t>
  </si>
  <si>
    <t>199</t>
  </si>
  <si>
    <t>460751113</t>
  </si>
  <si>
    <t>Osazení kabelových kanálů do rýhy z prefabrikovaných betonových žlabů vnější šířky přes 25 do 35 cm</t>
  </si>
  <si>
    <t>-1436714558</t>
  </si>
  <si>
    <t>"TK3" 9,0</t>
  </si>
  <si>
    <t>"TK2" 8,0+6,0</t>
  </si>
  <si>
    <t>200</t>
  </si>
  <si>
    <t>018</t>
  </si>
  <si>
    <t>žlab kabelový betonový k ochraně zemního drátovodného vedení TK3 60x30x30cm včetně krycího víka</t>
  </si>
  <si>
    <t>-1379642347</t>
  </si>
  <si>
    <t>201</t>
  </si>
  <si>
    <t>032</t>
  </si>
  <si>
    <t>žlab kabelový betonový k ochraně zemního drátovodného vedení TK2 100x23x19cm včetně krycího víka</t>
  </si>
  <si>
    <t>256200584</t>
  </si>
  <si>
    <t>8,0+6,0</t>
  </si>
  <si>
    <t>202</t>
  </si>
  <si>
    <t>468131112</t>
  </si>
  <si>
    <t>Vybourání kabelových kanálů z prefabrikovaných betonových žlabů osazených do rýhy vnější šířky do 25 cm</t>
  </si>
  <si>
    <t>1788877432</t>
  </si>
  <si>
    <t>VRN</t>
  </si>
  <si>
    <t>Vedlejší rozpočtové náklady</t>
  </si>
  <si>
    <t>VRN1</t>
  </si>
  <si>
    <t>Průzkumné, geodetické a projektové práce</t>
  </si>
  <si>
    <t>203</t>
  </si>
  <si>
    <t>012103000</t>
  </si>
  <si>
    <t>Geodetické práce před výstavbou</t>
  </si>
  <si>
    <t>1024</t>
  </si>
  <si>
    <t>680879562</t>
  </si>
  <si>
    <t>204</t>
  </si>
  <si>
    <t>012303000</t>
  </si>
  <si>
    <t>Geodetické práce po výstavbě</t>
  </si>
  <si>
    <t>-199800502</t>
  </si>
  <si>
    <t>VRN3</t>
  </si>
  <si>
    <t>Zařízení staveniště</t>
  </si>
  <si>
    <t>205</t>
  </si>
  <si>
    <t>030001000</t>
  </si>
  <si>
    <t>%</t>
  </si>
  <si>
    <t>557322275</t>
  </si>
  <si>
    <t>"3% ZRN (HSV+PSV+M+DOD+HZS)" 3/100</t>
  </si>
  <si>
    <t>VRN4</t>
  </si>
  <si>
    <t>Inženýrská činnost</t>
  </si>
  <si>
    <t>206</t>
  </si>
  <si>
    <t>043203003R01</t>
  </si>
  <si>
    <t>Laboratorní rozbor zeminy</t>
  </si>
  <si>
    <t>-1860234851</t>
  </si>
  <si>
    <t>207</t>
  </si>
  <si>
    <t>043203003R02</t>
  </si>
  <si>
    <t>Laboratorní rozbor asfaltu</t>
  </si>
  <si>
    <t>1660222806</t>
  </si>
  <si>
    <t>208</t>
  </si>
  <si>
    <t>044002000.1</t>
  </si>
  <si>
    <t>Revize STL plynovodu</t>
  </si>
  <si>
    <t>1912359065</t>
  </si>
  <si>
    <t>Poznámka k položce:_x000D_
- včetně dočasného STL bypassu</t>
  </si>
  <si>
    <t>209</t>
  </si>
  <si>
    <t>044002000.2</t>
  </si>
  <si>
    <t>Revize STL plynovodní přípojky</t>
  </si>
  <si>
    <t>1411322899</t>
  </si>
  <si>
    <t>210</t>
  </si>
  <si>
    <t>044002000.3</t>
  </si>
  <si>
    <t>Kontrola signalizačního vodiče</t>
  </si>
  <si>
    <t>-1328346342</t>
  </si>
  <si>
    <t>211</t>
  </si>
  <si>
    <t>045002000</t>
  </si>
  <si>
    <t>Kompletační a koordinační činnost</t>
  </si>
  <si>
    <t>787867708</t>
  </si>
  <si>
    <t>"5% ZRN+VRN+HZS" 5/100</t>
  </si>
  <si>
    <t>VP</t>
  </si>
  <si>
    <t xml:space="preserve">  Vícepráce</t>
  </si>
  <si>
    <t>PN</t>
  </si>
  <si>
    <t>9,24</t>
  </si>
  <si>
    <t>0,924</t>
  </si>
  <si>
    <t>8,32</t>
  </si>
  <si>
    <t>11,358</t>
  </si>
  <si>
    <t>2,31</t>
  </si>
  <si>
    <t>22,6</t>
  </si>
  <si>
    <t>SO502 - Přeložka STL plynovodu č.2</t>
  </si>
  <si>
    <t>27,4</t>
  </si>
  <si>
    <t>-3,234</t>
  </si>
  <si>
    <t>-11,358</t>
  </si>
  <si>
    <t>r2</t>
  </si>
  <si>
    <t>rýha - nezapažená</t>
  </si>
  <si>
    <t>14,4</t>
  </si>
  <si>
    <t>r1</t>
  </si>
  <si>
    <t>rýha - zapažená, nový plynovod</t>
  </si>
  <si>
    <t>32,2</t>
  </si>
  <si>
    <t>0,5</t>
  </si>
  <si>
    <t>0,125</t>
  </si>
  <si>
    <t>24,14</t>
  </si>
  <si>
    <t>32,325</t>
  </si>
  <si>
    <t>4,6</t>
  </si>
  <si>
    <t>53,038</t>
  </si>
  <si>
    <t>8,4</t>
  </si>
  <si>
    <t>zp_zd</t>
  </si>
  <si>
    <t>zpevněná plocha - zámková dlažba</t>
  </si>
  <si>
    <t>zp_az</t>
  </si>
  <si>
    <t>zpevněná plocha - autobusový záliv</t>
  </si>
  <si>
    <t>zp_ob</t>
  </si>
  <si>
    <t>zpevněná plocha - obruba silniční stojatá</t>
  </si>
  <si>
    <t>5,535</t>
  </si>
  <si>
    <t>20,713</t>
  </si>
  <si>
    <t>20,985</t>
  </si>
  <si>
    <t>45,125</t>
  </si>
  <si>
    <t xml:space="preserve">    1.1 - Zemní práce - pokládka nového potrubí STL plynovodu</t>
  </si>
  <si>
    <t xml:space="preserve">    1.2 - Zemní práce - odpoje a propoje nového potrubí na stávající DS</t>
  </si>
  <si>
    <t>Zemní práce - pokládka nového potrubí STL plynovodu</t>
  </si>
  <si>
    <t>-2033250417</t>
  </si>
  <si>
    <t>"odstranění stávajících povrchů - chodník ZD" zp_zd</t>
  </si>
  <si>
    <t>-307032624</t>
  </si>
  <si>
    <t>"odstranění stávajících povrchů - záliv asfalt, předpoklad - ACO 40mm, ACP 50mm" zp_az*2</t>
  </si>
  <si>
    <t>403067175</t>
  </si>
  <si>
    <t>"odstranění stávajících povrchů - záliv asfalt, předpoklad - ACL 60mm" zp_az</t>
  </si>
  <si>
    <t>1988567512</t>
  </si>
  <si>
    <t>"odstranění stávajících povrchů  - chodník ZD, ŠD tl.200mm" zp_zd</t>
  </si>
  <si>
    <t>"odstranění stávajících povrchů - záliv asfalt, předpoklad - MZK 150mm, ŠD 200mm" zp_az*2</t>
  </si>
  <si>
    <t>1483650020</t>
  </si>
  <si>
    <t>27,0</t>
  </si>
  <si>
    <t>-202509462</t>
  </si>
  <si>
    <t>-889312218</t>
  </si>
  <si>
    <t>-340867037</t>
  </si>
  <si>
    <t>"stávající STL plynovod dn50" 40,0</t>
  </si>
  <si>
    <t>-1108124093</t>
  </si>
  <si>
    <t>"SDK" 1,0</t>
  </si>
  <si>
    <t>986338874</t>
  </si>
  <si>
    <t>934682102</t>
  </si>
  <si>
    <t>1025160029</t>
  </si>
  <si>
    <t>(1,2+1,1)*2</t>
  </si>
  <si>
    <t>669337518</t>
  </si>
  <si>
    <t>132212332</t>
  </si>
  <si>
    <t>Hloubení nezapažených rýh šířky do 2000 mm v nesoudržných horninách třídy těžitelnosti I skupiny 3 ručně</t>
  </si>
  <si>
    <t>637260998</t>
  </si>
  <si>
    <t xml:space="preserve">"rýha pro pokládku nového plynovodu, odpočet předpokládané sklady ZP" </t>
  </si>
  <si>
    <t>"chodník ZD" 1,0*20,0*(1,2-0,06-0,03-0,2)</t>
  </si>
  <si>
    <t>"záliv asfalt" 1,0*20,0*(1,2-0,04-0,06-0,05-0,15-0,2)</t>
  </si>
  <si>
    <t>-473580637</t>
  </si>
  <si>
    <t>"čerpací jímka" 0,5*0,5*0,5</t>
  </si>
  <si>
    <t>1688461002</t>
  </si>
  <si>
    <t>"stávající STL plynovod PE dn50" (0,5+0,05+0,5)*(0,5+0,05+0,3)*40,0</t>
  </si>
  <si>
    <t>"SDK" (0,5+0,1+0,5)*(0,5+0,1+0,3)*1</t>
  </si>
  <si>
    <t>-1808128995</t>
  </si>
  <si>
    <t>"rýha pro pokládku nového plynovodu" 40,0*1,2*2</t>
  </si>
  <si>
    <t>"čerpací jímka" 0,5*0,5*4</t>
  </si>
  <si>
    <t>-485621608</t>
  </si>
  <si>
    <t>1059009628</t>
  </si>
  <si>
    <t>"rýha pro pokládku nového plynovodu" 1,0*40,0*0,1</t>
  </si>
  <si>
    <t>-1744312516</t>
  </si>
  <si>
    <t>"rýha pro pokládku nového plynovodu" 1,0*40,0*(0,09+0,2)</t>
  </si>
  <si>
    <t>"dn90" -3,14*0,09*0,09/4*38,0</t>
  </si>
  <si>
    <t>-1467471011</t>
  </si>
  <si>
    <t>-2020982003</t>
  </si>
  <si>
    <t>r1+š1</t>
  </si>
  <si>
    <t>"vyrovnání rozdílu odstraněné ZP zálivu (0,5m) a dočasné obnovy asf.recyklátem (0,3m)" 1,0*20,0*0,2</t>
  </si>
  <si>
    <t>"odpočet objemu nového potrubí, dn90" -3,14*0,09*0,09/4*40,0</t>
  </si>
  <si>
    <t>-1372778075</t>
  </si>
  <si>
    <t>"odvoz vytěžené zeminy na skládku" vz1</t>
  </si>
  <si>
    <t>"dovoz zeminy zpět pro zásyp" z1</t>
  </si>
  <si>
    <t>-1847949590</t>
  </si>
  <si>
    <t>53,038*10 'Přepočtené koeficientem množství</t>
  </si>
  <si>
    <t>-1514488276</t>
  </si>
  <si>
    <t>"naložení zeminy pro zásyp" z1</t>
  </si>
  <si>
    <t>-1690754988</t>
  </si>
  <si>
    <t>2145233073</t>
  </si>
  <si>
    <t>955386672</t>
  </si>
  <si>
    <t>"rýha pro pokládku nového plynovodu" 1,0*40,0</t>
  </si>
  <si>
    <t>Zemní práce - odpoje a propoje nového potrubí na stávající DS</t>
  </si>
  <si>
    <t>1980129054</t>
  </si>
  <si>
    <t>815931536</t>
  </si>
  <si>
    <t>-272476746</t>
  </si>
  <si>
    <t>"stávající STL plynovod dn50" 1,9*2+1,4*2</t>
  </si>
  <si>
    <t>-1051847077</t>
  </si>
  <si>
    <t>"VO" 1,9+1,4+1,5</t>
  </si>
  <si>
    <t>"SDK" 1,9+1,4+1,5</t>
  </si>
  <si>
    <t>"ELE" 1,5+1,9</t>
  </si>
  <si>
    <t>966147360</t>
  </si>
  <si>
    <t>20,0+80,0</t>
  </si>
  <si>
    <t>-582412866</t>
  </si>
  <si>
    <t>482643673</t>
  </si>
  <si>
    <t>(1,1+1,1)*2+(0,9+1,1)*2</t>
  </si>
  <si>
    <t>1515163659</t>
  </si>
  <si>
    <t>178356157</t>
  </si>
  <si>
    <t>"rýha pro demontáž odpojeného plynovodu, odpočet předpokládané sklady ZP uvedené v jiném SO"</t>
  </si>
  <si>
    <t>"chodník ZD" 0,6*20,0*(1,0-0,3)</t>
  </si>
  <si>
    <t>"záliv asfalt" 0,6*20,0*(1,0-0,5)</t>
  </si>
  <si>
    <t>-1425448319</t>
  </si>
  <si>
    <t>"montážní jáma stlačení PE dn50 + napojení bypassu - 2x" (1,4*1,9*(1,4-0,5))+(1,4*1,9*(1,4-0,3))</t>
  </si>
  <si>
    <t>"montážní jáma pro propoj předem uloženého potrubí plynovodu na DS - 2x"( 1,4*1,4*(1,4-0,5))+( 1,4*1,4*(1,4-0,3))</t>
  </si>
  <si>
    <t>-1583341473</t>
  </si>
  <si>
    <t>"čerpací jímky - 4ks" 0,5*0,5*0,5*4</t>
  </si>
  <si>
    <t>-771480481</t>
  </si>
  <si>
    <t>"stávající STL plynovod PE dn50" (0,5+0,05+0,5)*(0,5+0,05+0,3)*(1,9*2+1,4*2)</t>
  </si>
  <si>
    <t>"VO" (0,5+0,1+0,5)*(0,5+0,1+0,3)*(1,9+1,4+1,5)</t>
  </si>
  <si>
    <t>"SDK" (0,5+0,1+0,5)*(0,5+0,1+0,3)*(1,9+1,4+1,5)</t>
  </si>
  <si>
    <t>"ELE" (0,5+0,1+0,5)*(0,5+0,1+0,3)*(1,5+1,9)</t>
  </si>
  <si>
    <t>-1710419089</t>
  </si>
  <si>
    <t>"montážní jáma stlačení PE dn50 + napojení bypassu - 2x" (1,4+1,9)*2*0,9+(1,4+1,9)*2*1,1</t>
  </si>
  <si>
    <t>"montážní jáma pro propoj předem uloženého potrubí plynovodu na DS - 2x" 1,4*4*0,9+1,4*4*1,1</t>
  </si>
  <si>
    <t>"čerpací jímky - 3ks" 0,5*0,5*4*3</t>
  </si>
  <si>
    <t>-875816548</t>
  </si>
  <si>
    <t>-394552329</t>
  </si>
  <si>
    <t>"montážní jáma stlačení PE dn50 + napojení bypassu - 2x" 1,4*1,9*0,1*2</t>
  </si>
  <si>
    <t>"montážní jáma pro propoj předem uloženého potrubí plynovodu na DS - 2x" 1,4*1,4*0,1*2</t>
  </si>
  <si>
    <t>-1938385497</t>
  </si>
  <si>
    <t>"montážní jáma stlačení PE dn50 + napojení bypassu - 2x" 1,4*1,9*(0,05+0,2)*2</t>
  </si>
  <si>
    <t>"montážní jáma pro propoj předem uloženého potrubí plynovodu na DS - 2x" 1,4*1,4*(0,05+0,2)*2</t>
  </si>
  <si>
    <t>968338670</t>
  </si>
  <si>
    <t>73962657</t>
  </si>
  <si>
    <t>j2+r2+š2</t>
  </si>
  <si>
    <t>"objem vytrhaného potrubí PE dn50" 3,14*0,05*0,05/4*40,0</t>
  </si>
  <si>
    <t>-1296223750</t>
  </si>
  <si>
    <t>-51309400</t>
  </si>
  <si>
    <t>45,125*10 'Přepočtené koeficientem množství</t>
  </si>
  <si>
    <t>80485790</t>
  </si>
  <si>
    <t>551045159</t>
  </si>
  <si>
    <t>-1843144520</t>
  </si>
  <si>
    <t>-1367618492</t>
  </si>
  <si>
    <t>"rýha pro demontáž odpojeného plynovodu" 0,6*40,0</t>
  </si>
  <si>
    <t>"montážní jáma stlačení PE dn50 + napojení bypassu - 2x" 1,4*1,9*2</t>
  </si>
  <si>
    <t>"montážní jáma pro propoj předem uloženého potrubí plynovodu na DS - 2x"1,4*1,4*2</t>
  </si>
  <si>
    <t>564950413</t>
  </si>
  <si>
    <t>Podklad z asfaltového recyklátu plochy do 100 m2 tl 150 mm</t>
  </si>
  <si>
    <t>987367022</t>
  </si>
  <si>
    <t>"provizorní povrch komunikace - záliv asfalt, asf. recyklát tl.300mm / počítáno jako 2x150mm" 1,0*20,0*2</t>
  </si>
  <si>
    <t>"plocha obnovovaného povrchu zálivu" 1,0*20,0</t>
  </si>
  <si>
    <t>-1097347976</t>
  </si>
  <si>
    <t>"obnova povrchu - chodník ZD" 1,0*20,0</t>
  </si>
  <si>
    <t>1651301105</t>
  </si>
  <si>
    <t>"obnova povrchu - chodník ZD, ŠD tl.200mm" zp_zd</t>
  </si>
  <si>
    <t>108682318</t>
  </si>
  <si>
    <t>-1356137672</t>
  </si>
  <si>
    <t>1158484583</t>
  </si>
  <si>
    <t>-1402914630</t>
  </si>
  <si>
    <t>1774835201</t>
  </si>
  <si>
    <t>-585962948</t>
  </si>
  <si>
    <t>5,2+17,4</t>
  </si>
  <si>
    <t>3,92+4,4</t>
  </si>
  <si>
    <t>1785769625</t>
  </si>
  <si>
    <t>36,455*19 'Přepočtené koeficientem množství</t>
  </si>
  <si>
    <t>1627237480</t>
  </si>
  <si>
    <t>-143182733</t>
  </si>
  <si>
    <t>431713549</t>
  </si>
  <si>
    <t>1319688899</t>
  </si>
  <si>
    <t>230200271</t>
  </si>
  <si>
    <t>Jednostranné přerušení průtoku plynu stlačením plastového potrubí dn do 63 mm - jedním stlačovadlem</t>
  </si>
  <si>
    <t>1248429922</t>
  </si>
  <si>
    <t>Elektrotvarovka sedlová opravárenská dn50 SDR11</t>
  </si>
  <si>
    <t>-461324583</t>
  </si>
  <si>
    <t>230081037r01</t>
  </si>
  <si>
    <t>Demontáž potrubí PE dn50 SDR11</t>
  </si>
  <si>
    <t>1529882387</t>
  </si>
  <si>
    <t>40,0/3</t>
  </si>
  <si>
    <t>"zaokrouhleno" 14</t>
  </si>
  <si>
    <t>-1842585718</t>
  </si>
  <si>
    <t>230202032</t>
  </si>
  <si>
    <t>Montáž chráničky plastové průměru přes 63 do 110 mm</t>
  </si>
  <si>
    <t>715254102</t>
  </si>
  <si>
    <t>Ochranné potrubí PE100 dn90 SDR17</t>
  </si>
  <si>
    <t>658997462</t>
  </si>
  <si>
    <t>230202071</t>
  </si>
  <si>
    <t>Nasunutí potrubní sekce plastové průměru do 63 mm do chráničky</t>
  </si>
  <si>
    <t>-853915549</t>
  </si>
  <si>
    <t>230202111</t>
  </si>
  <si>
    <t>Montáž kluzných objímek výšky 15 mm vnějšího průměru potrubí přes 42 mm do 50 mm</t>
  </si>
  <si>
    <t>-123233183</t>
  </si>
  <si>
    <t>28655195</t>
  </si>
  <si>
    <t>objímka kluzná typ I segment v 15mm</t>
  </si>
  <si>
    <t>-1386873841</t>
  </si>
  <si>
    <t>230202224</t>
  </si>
  <si>
    <t>Montáž manžety na chráničku potrubí plastové průměru přes 50 do 63 mm</t>
  </si>
  <si>
    <t>915341951</t>
  </si>
  <si>
    <t>28655104</t>
  </si>
  <si>
    <t>manžeta chráničky vč. upínací pásky 50x90mm DN 40x80</t>
  </si>
  <si>
    <t>-731920414</t>
  </si>
  <si>
    <t>230205035</t>
  </si>
  <si>
    <t>Montáž potrubí plastového svařované na tupo nebo elektrospojkou dn 50 mm en 4,6 mm</t>
  </si>
  <si>
    <t>1446800265</t>
  </si>
  <si>
    <t>Trubka PE100RC dn50 SDR11</t>
  </si>
  <si>
    <t>1025691870</t>
  </si>
  <si>
    <t>230205235</t>
  </si>
  <si>
    <t>Montáž trubního dílu PE elektrotvarovky nebo svařovaného na tupo dn 50 mm en 4,5 mm</t>
  </si>
  <si>
    <t>-1739868780</t>
  </si>
  <si>
    <t>Elektroobjímka dn50 SDR11</t>
  </si>
  <si>
    <t>-577224995</t>
  </si>
  <si>
    <t>Elektrokoleno 90° dn50 SDR11</t>
  </si>
  <si>
    <t>-607346370</t>
  </si>
  <si>
    <t>Elektrozáslepka dn50 SDR11</t>
  </si>
  <si>
    <t>-1500110274</t>
  </si>
  <si>
    <t>DNM</t>
  </si>
  <si>
    <t>Drobný nepozicovaný materiál</t>
  </si>
  <si>
    <t>484447850</t>
  </si>
  <si>
    <t>-1779195994</t>
  </si>
  <si>
    <t>-2072958241</t>
  </si>
  <si>
    <t>940262007</t>
  </si>
  <si>
    <t>Trubka PE dn50 SDR11</t>
  </si>
  <si>
    <t>-1082994082</t>
  </si>
  <si>
    <t>-815960289</t>
  </si>
  <si>
    <t>023</t>
  </si>
  <si>
    <t>Navrtávací odbočkový T-kus s uzavíracím ventilem dn50/dn32</t>
  </si>
  <si>
    <t>-1712517975</t>
  </si>
  <si>
    <t>024</t>
  </si>
  <si>
    <t>Elektroredukce dn50/dn32 SDR11</t>
  </si>
  <si>
    <t>1141163811</t>
  </si>
  <si>
    <t>025</t>
  </si>
  <si>
    <t>773042425</t>
  </si>
  <si>
    <t>-1792295258</t>
  </si>
  <si>
    <t>026</t>
  </si>
  <si>
    <t>Elektrozáslepka dn32 SDR11</t>
  </si>
  <si>
    <t>1654519201</t>
  </si>
  <si>
    <t>Tlaková zkouška STL bypassu</t>
  </si>
  <si>
    <t>998100503</t>
  </si>
  <si>
    <t>-104838554</t>
  </si>
  <si>
    <t>-1891031113</t>
  </si>
  <si>
    <t>55/3</t>
  </si>
  <si>
    <t>"zaokrouhleno" 19</t>
  </si>
  <si>
    <t>248980622</t>
  </si>
  <si>
    <t>440716767</t>
  </si>
  <si>
    <t>84049498</t>
  </si>
  <si>
    <t>117748786</t>
  </si>
  <si>
    <t>-2115895402</t>
  </si>
  <si>
    <t>-1923353009</t>
  </si>
  <si>
    <t>-280985994</t>
  </si>
  <si>
    <t>-73289451</t>
  </si>
  <si>
    <t>SEZNAM FIGUR</t>
  </si>
  <si>
    <t>Výměra</t>
  </si>
  <si>
    <t xml:space="preserve"> SO501</t>
  </si>
  <si>
    <t>Použití figury:</t>
  </si>
  <si>
    <t xml:space="preserve"> SO502</t>
  </si>
  <si>
    <t>sa</t>
  </si>
  <si>
    <t>silnice/komunikace - asfalt</t>
  </si>
  <si>
    <t>Rekonstrukce silnice II/343 Hlinsko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</si>
</sst>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2" fillId="3" borderId="22" xfId="0" applyFont="1" applyFill="1" applyBorder="1" applyAlignment="1" applyProtection="1">
      <alignment horizontal="left" vertical="center"/>
      <protection locked="0"/>
    </xf>
    <xf numFmtId="0" fontId="22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bmp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302260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81</xdr:row>
      <xdr:rowOff>313055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279400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279400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122</xdr:row>
      <xdr:rowOff>0</xdr:rowOff>
    </xdr:from>
    <xdr:to>
      <xdr:col>9</xdr:col>
      <xdr:colOff>1215390</xdr:colOff>
      <xdr:row>122</xdr:row>
      <xdr:rowOff>279400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279400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279400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118</xdr:row>
      <xdr:rowOff>0</xdr:rowOff>
    </xdr:from>
    <xdr:to>
      <xdr:col>9</xdr:col>
      <xdr:colOff>1215390</xdr:colOff>
      <xdr:row>118</xdr:row>
      <xdr:rowOff>279400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S11" sqref="S1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9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4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R5" s="20"/>
      <c r="BE5" s="21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6" t="s">
        <v>1472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R6" s="20"/>
      <c r="BE6" s="21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2"/>
      <c r="BS8" s="17" t="s">
        <v>6</v>
      </c>
    </row>
    <row r="9" spans="1:74" ht="14.45" customHeight="1">
      <c r="B9" s="20"/>
      <c r="AR9" s="20"/>
      <c r="BE9" s="21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12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12"/>
      <c r="BS11" s="17" t="s">
        <v>6</v>
      </c>
    </row>
    <row r="12" spans="1:74" ht="6.95" customHeight="1">
      <c r="B12" s="20"/>
      <c r="AR12" s="20"/>
      <c r="BE12" s="212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12"/>
      <c r="BS13" s="17" t="s">
        <v>6</v>
      </c>
    </row>
    <row r="14" spans="1:74" ht="12.75">
      <c r="B14" s="20"/>
      <c r="E14" s="217" t="s">
        <v>31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7" t="s">
        <v>28</v>
      </c>
      <c r="AN14" s="29" t="s">
        <v>31</v>
      </c>
      <c r="AR14" s="20"/>
      <c r="BE14" s="212"/>
      <c r="BS14" s="17" t="s">
        <v>6</v>
      </c>
    </row>
    <row r="15" spans="1:74" ht="6.95" customHeight="1">
      <c r="B15" s="20"/>
      <c r="AR15" s="20"/>
      <c r="BE15" s="212"/>
      <c r="BS15" s="17" t="s">
        <v>3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12"/>
      <c r="BS16" s="17" t="s">
        <v>3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12"/>
      <c r="BS17" s="17" t="s">
        <v>36</v>
      </c>
    </row>
    <row r="18" spans="2:71" ht="6.95" customHeight="1">
      <c r="B18" s="20"/>
      <c r="AR18" s="20"/>
      <c r="BE18" s="212"/>
      <c r="BS18" s="17" t="s">
        <v>6</v>
      </c>
    </row>
    <row r="19" spans="2:7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12"/>
      <c r="BS19" s="17" t="s">
        <v>6</v>
      </c>
    </row>
    <row r="20" spans="2:71" ht="18.399999999999999" customHeight="1">
      <c r="B20" s="20"/>
      <c r="E20" s="25" t="s">
        <v>38</v>
      </c>
      <c r="AK20" s="27" t="s">
        <v>28</v>
      </c>
      <c r="AN20" s="25" t="s">
        <v>1</v>
      </c>
      <c r="AR20" s="20"/>
      <c r="BE20" s="212"/>
      <c r="BS20" s="17" t="s">
        <v>36</v>
      </c>
    </row>
    <row r="21" spans="2:71" ht="6.95" customHeight="1">
      <c r="B21" s="20"/>
      <c r="AR21" s="20"/>
      <c r="BE21" s="212"/>
    </row>
    <row r="22" spans="2:71" ht="12" customHeight="1">
      <c r="B22" s="20"/>
      <c r="D22" s="27" t="s">
        <v>39</v>
      </c>
      <c r="AR22" s="20"/>
      <c r="BE22" s="212"/>
    </row>
    <row r="23" spans="2:71" ht="16.5" customHeight="1">
      <c r="B23" s="20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20"/>
      <c r="BE23" s="212"/>
    </row>
    <row r="24" spans="2:71" ht="6.95" customHeight="1">
      <c r="B24" s="20"/>
      <c r="AR24" s="20"/>
      <c r="BE24" s="21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2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0">
        <f>ROUND(AG94,2)</f>
        <v>0</v>
      </c>
      <c r="AL26" s="221"/>
      <c r="AM26" s="221"/>
      <c r="AN26" s="221"/>
      <c r="AO26" s="221"/>
      <c r="AR26" s="32"/>
      <c r="BE26" s="212"/>
    </row>
    <row r="27" spans="2:71" s="1" customFormat="1" ht="6.95" customHeight="1">
      <c r="B27" s="32"/>
      <c r="AR27" s="32"/>
      <c r="BE27" s="212"/>
    </row>
    <row r="28" spans="2:71" s="1" customFormat="1" ht="12.75">
      <c r="B28" s="32"/>
      <c r="L28" s="222" t="s">
        <v>41</v>
      </c>
      <c r="M28" s="222"/>
      <c r="N28" s="222"/>
      <c r="O28" s="222"/>
      <c r="P28" s="222"/>
      <c r="W28" s="222" t="s">
        <v>42</v>
      </c>
      <c r="X28" s="222"/>
      <c r="Y28" s="222"/>
      <c r="Z28" s="222"/>
      <c r="AA28" s="222"/>
      <c r="AB28" s="222"/>
      <c r="AC28" s="222"/>
      <c r="AD28" s="222"/>
      <c r="AE28" s="222"/>
      <c r="AK28" s="222" t="s">
        <v>43</v>
      </c>
      <c r="AL28" s="222"/>
      <c r="AM28" s="222"/>
      <c r="AN28" s="222"/>
      <c r="AO28" s="222"/>
      <c r="AR28" s="32"/>
      <c r="BE28" s="212"/>
    </row>
    <row r="29" spans="2:71" s="2" customFormat="1" ht="14.45" customHeight="1">
      <c r="B29" s="36"/>
      <c r="D29" s="27" t="s">
        <v>44</v>
      </c>
      <c r="F29" s="27" t="s">
        <v>45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6"/>
      <c r="BE29" s="213"/>
    </row>
    <row r="30" spans="2:71" s="2" customFormat="1" ht="14.45" customHeight="1">
      <c r="B30" s="36"/>
      <c r="F30" s="27" t="s">
        <v>46</v>
      </c>
      <c r="L30" s="225">
        <v>0.15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6"/>
      <c r="BE30" s="213"/>
    </row>
    <row r="31" spans="2:71" s="2" customFormat="1" ht="14.45" hidden="1" customHeight="1">
      <c r="B31" s="36"/>
      <c r="F31" s="27" t="s">
        <v>47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6"/>
      <c r="BE31" s="213"/>
    </row>
    <row r="32" spans="2:71" s="2" customFormat="1" ht="14.45" hidden="1" customHeight="1">
      <c r="B32" s="36"/>
      <c r="F32" s="27" t="s">
        <v>48</v>
      </c>
      <c r="L32" s="225">
        <v>0.15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6"/>
      <c r="BE32" s="213"/>
    </row>
    <row r="33" spans="2:57" s="2" customFormat="1" ht="14.45" hidden="1" customHeight="1">
      <c r="B33" s="36"/>
      <c r="F33" s="27" t="s">
        <v>49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6"/>
      <c r="BE33" s="213"/>
    </row>
    <row r="34" spans="2:57" s="1" customFormat="1" ht="6.95" customHeight="1">
      <c r="B34" s="32"/>
      <c r="AR34" s="32"/>
      <c r="BE34" s="212"/>
    </row>
    <row r="35" spans="2:57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26" t="s">
        <v>52</v>
      </c>
      <c r="Y35" s="227"/>
      <c r="Z35" s="227"/>
      <c r="AA35" s="227"/>
      <c r="AB35" s="227"/>
      <c r="AC35" s="39"/>
      <c r="AD35" s="39"/>
      <c r="AE35" s="39"/>
      <c r="AF35" s="39"/>
      <c r="AG35" s="39"/>
      <c r="AH35" s="39"/>
      <c r="AI35" s="39"/>
      <c r="AJ35" s="39"/>
      <c r="AK35" s="228">
        <f>SUM(AK26:AK33)</f>
        <v>0</v>
      </c>
      <c r="AL35" s="227"/>
      <c r="AM35" s="227"/>
      <c r="AN35" s="227"/>
      <c r="AO35" s="229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54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55</v>
      </c>
      <c r="AI60" s="34"/>
      <c r="AJ60" s="34"/>
      <c r="AK60" s="34"/>
      <c r="AL60" s="34"/>
      <c r="AM60" s="43" t="s">
        <v>56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58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55</v>
      </c>
      <c r="AI75" s="34"/>
      <c r="AJ75" s="34"/>
      <c r="AK75" s="34"/>
      <c r="AL75" s="34"/>
      <c r="AM75" s="43" t="s">
        <v>56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59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361021015_2</v>
      </c>
      <c r="AR84" s="48"/>
    </row>
    <row r="85" spans="1:91" s="4" customFormat="1" ht="36.950000000000003" customHeight="1">
      <c r="B85" s="49"/>
      <c r="C85" s="50" t="s">
        <v>16</v>
      </c>
      <c r="L85" s="230" t="str">
        <f>K6</f>
        <v>Rekonstrukce silnice II/343 Hlinsko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Hlinsko</v>
      </c>
      <c r="AI87" s="27" t="s">
        <v>22</v>
      </c>
      <c r="AM87" s="232" t="str">
        <f>IF(AN8= "","",AN8)</f>
        <v>12. 12. 2023</v>
      </c>
      <c r="AN87" s="232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PRODIN a.s.</v>
      </c>
      <c r="AI89" s="27" t="s">
        <v>32</v>
      </c>
      <c r="AM89" s="233" t="str">
        <f>IF(E17="","",E17)</f>
        <v>FORGAS a.s.</v>
      </c>
      <c r="AN89" s="234"/>
      <c r="AO89" s="234"/>
      <c r="AP89" s="234"/>
      <c r="AR89" s="32"/>
      <c r="AS89" s="235" t="s">
        <v>60</v>
      </c>
      <c r="AT89" s="23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37</v>
      </c>
      <c r="AM90" s="233" t="str">
        <f>IF(E20="","",E20)</f>
        <v>Petr Teplý</v>
      </c>
      <c r="AN90" s="234"/>
      <c r="AO90" s="234"/>
      <c r="AP90" s="234"/>
      <c r="AR90" s="32"/>
      <c r="AS90" s="237"/>
      <c r="AT90" s="238"/>
      <c r="BD90" s="56"/>
    </row>
    <row r="91" spans="1:91" s="1" customFormat="1" ht="10.9" customHeight="1">
      <c r="B91" s="32"/>
      <c r="AR91" s="32"/>
      <c r="AS91" s="237"/>
      <c r="AT91" s="238"/>
      <c r="BD91" s="56"/>
    </row>
    <row r="92" spans="1:91" s="1" customFormat="1" ht="29.25" customHeight="1">
      <c r="B92" s="32"/>
      <c r="C92" s="239" t="s">
        <v>61</v>
      </c>
      <c r="D92" s="240"/>
      <c r="E92" s="240"/>
      <c r="F92" s="240"/>
      <c r="G92" s="240"/>
      <c r="H92" s="57"/>
      <c r="I92" s="241" t="s">
        <v>62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63</v>
      </c>
      <c r="AH92" s="240"/>
      <c r="AI92" s="240"/>
      <c r="AJ92" s="240"/>
      <c r="AK92" s="240"/>
      <c r="AL92" s="240"/>
      <c r="AM92" s="240"/>
      <c r="AN92" s="241" t="s">
        <v>64</v>
      </c>
      <c r="AO92" s="240"/>
      <c r="AP92" s="243"/>
      <c r="AQ92" s="58" t="s">
        <v>65</v>
      </c>
      <c r="AR92" s="32"/>
      <c r="AS92" s="59" t="s">
        <v>66</v>
      </c>
      <c r="AT92" s="60" t="s">
        <v>67</v>
      </c>
      <c r="AU92" s="60" t="s">
        <v>68</v>
      </c>
      <c r="AV92" s="60" t="s">
        <v>69</v>
      </c>
      <c r="AW92" s="60" t="s">
        <v>70</v>
      </c>
      <c r="AX92" s="60" t="s">
        <v>71</v>
      </c>
      <c r="AY92" s="60" t="s">
        <v>72</v>
      </c>
      <c r="AZ92" s="60" t="s">
        <v>73</v>
      </c>
      <c r="BA92" s="60" t="s">
        <v>74</v>
      </c>
      <c r="BB92" s="60" t="s">
        <v>75</v>
      </c>
      <c r="BC92" s="60" t="s">
        <v>76</v>
      </c>
      <c r="BD92" s="61" t="s">
        <v>77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47">
        <f>ROUND(SUM(AG95:AG96),2)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79</v>
      </c>
      <c r="BT94" s="72" t="s">
        <v>80</v>
      </c>
      <c r="BU94" s="73" t="s">
        <v>81</v>
      </c>
      <c r="BV94" s="72" t="s">
        <v>82</v>
      </c>
      <c r="BW94" s="72" t="s">
        <v>4</v>
      </c>
      <c r="BX94" s="72" t="s">
        <v>83</v>
      </c>
      <c r="CL94" s="72" t="s">
        <v>1</v>
      </c>
    </row>
    <row r="95" spans="1:91" s="6" customFormat="1" ht="16.5" customHeight="1">
      <c r="A95" s="74" t="s">
        <v>84</v>
      </c>
      <c r="B95" s="75"/>
      <c r="C95" s="76"/>
      <c r="D95" s="246" t="s">
        <v>85</v>
      </c>
      <c r="E95" s="246"/>
      <c r="F95" s="246"/>
      <c r="G95" s="246"/>
      <c r="H95" s="246"/>
      <c r="I95" s="77"/>
      <c r="J95" s="246" t="s">
        <v>86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'SO501 - Přeložka STL plyn...'!J30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78" t="s">
        <v>87</v>
      </c>
      <c r="AR95" s="75"/>
      <c r="AS95" s="79">
        <v>0</v>
      </c>
      <c r="AT95" s="80">
        <f>ROUND(SUM(AV95:AW95),2)</f>
        <v>0</v>
      </c>
      <c r="AU95" s="81">
        <f>'SO501 - Přeložka STL plyn...'!P136</f>
        <v>0</v>
      </c>
      <c r="AV95" s="80">
        <f>'SO501 - Přeložka STL plyn...'!J33</f>
        <v>0</v>
      </c>
      <c r="AW95" s="80">
        <f>'SO501 - Přeložka STL plyn...'!J34</f>
        <v>0</v>
      </c>
      <c r="AX95" s="80">
        <f>'SO501 - Přeložka STL plyn...'!J35</f>
        <v>0</v>
      </c>
      <c r="AY95" s="80">
        <f>'SO501 - Přeložka STL plyn...'!J36</f>
        <v>0</v>
      </c>
      <c r="AZ95" s="80">
        <f>'SO501 - Přeložka STL plyn...'!F33</f>
        <v>0</v>
      </c>
      <c r="BA95" s="80">
        <f>'SO501 - Přeložka STL plyn...'!F34</f>
        <v>0</v>
      </c>
      <c r="BB95" s="80">
        <f>'SO501 - Přeložka STL plyn...'!F35</f>
        <v>0</v>
      </c>
      <c r="BC95" s="80">
        <f>'SO501 - Přeložka STL plyn...'!F36</f>
        <v>0</v>
      </c>
      <c r="BD95" s="82">
        <f>'SO501 - Přeložka STL plyn...'!F37</f>
        <v>0</v>
      </c>
      <c r="BT95" s="83" t="s">
        <v>88</v>
      </c>
      <c r="BV95" s="83" t="s">
        <v>82</v>
      </c>
      <c r="BW95" s="83" t="s">
        <v>89</v>
      </c>
      <c r="BX95" s="83" t="s">
        <v>4</v>
      </c>
      <c r="CL95" s="83" t="s">
        <v>1</v>
      </c>
      <c r="CM95" s="83" t="s">
        <v>90</v>
      </c>
    </row>
    <row r="96" spans="1:91" s="6" customFormat="1" ht="16.5" customHeight="1">
      <c r="A96" s="74" t="s">
        <v>84</v>
      </c>
      <c r="B96" s="75"/>
      <c r="C96" s="76"/>
      <c r="D96" s="246" t="s">
        <v>91</v>
      </c>
      <c r="E96" s="246"/>
      <c r="F96" s="246"/>
      <c r="G96" s="246"/>
      <c r="H96" s="246"/>
      <c r="I96" s="77"/>
      <c r="J96" s="246" t="s">
        <v>92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4">
        <f>'SO502 - Přeložka STL plyn...'!J30</f>
        <v>0</v>
      </c>
      <c r="AH96" s="245"/>
      <c r="AI96" s="245"/>
      <c r="AJ96" s="245"/>
      <c r="AK96" s="245"/>
      <c r="AL96" s="245"/>
      <c r="AM96" s="245"/>
      <c r="AN96" s="244">
        <f>SUM(AG96,AT96)</f>
        <v>0</v>
      </c>
      <c r="AO96" s="245"/>
      <c r="AP96" s="245"/>
      <c r="AQ96" s="78" t="s">
        <v>87</v>
      </c>
      <c r="AR96" s="75"/>
      <c r="AS96" s="84">
        <v>0</v>
      </c>
      <c r="AT96" s="85">
        <f>ROUND(SUM(AV96:AW96),2)</f>
        <v>0</v>
      </c>
      <c r="AU96" s="86">
        <f>'SO502 - Přeložka STL plyn...'!P132</f>
        <v>0</v>
      </c>
      <c r="AV96" s="85">
        <f>'SO502 - Přeložka STL plyn...'!J33</f>
        <v>0</v>
      </c>
      <c r="AW96" s="85">
        <f>'SO502 - Přeložka STL plyn...'!J34</f>
        <v>0</v>
      </c>
      <c r="AX96" s="85">
        <f>'SO502 - Přeložka STL plyn...'!J35</f>
        <v>0</v>
      </c>
      <c r="AY96" s="85">
        <f>'SO502 - Přeložka STL plyn...'!J36</f>
        <v>0</v>
      </c>
      <c r="AZ96" s="85">
        <f>'SO502 - Přeložka STL plyn...'!F33</f>
        <v>0</v>
      </c>
      <c r="BA96" s="85">
        <f>'SO502 - Přeložka STL plyn...'!F34</f>
        <v>0</v>
      </c>
      <c r="BB96" s="85">
        <f>'SO502 - Přeložka STL plyn...'!F35</f>
        <v>0</v>
      </c>
      <c r="BC96" s="85">
        <f>'SO502 - Přeložka STL plyn...'!F36</f>
        <v>0</v>
      </c>
      <c r="BD96" s="87">
        <f>'SO502 - Přeložka STL plyn...'!F37</f>
        <v>0</v>
      </c>
      <c r="BT96" s="83" t="s">
        <v>88</v>
      </c>
      <c r="BV96" s="83" t="s">
        <v>82</v>
      </c>
      <c r="BW96" s="83" t="s">
        <v>93</v>
      </c>
      <c r="BX96" s="83" t="s">
        <v>4</v>
      </c>
      <c r="CL96" s="83" t="s">
        <v>1</v>
      </c>
      <c r="CM96" s="83" t="s">
        <v>90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501 - Přeložka STL plyn...'!C2" display="/" xr:uid="{00000000-0004-0000-0000-000000000000}"/>
    <hyperlink ref="A96" location="'SO502 - Přeložka STL plyn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9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89</v>
      </c>
      <c r="AZ2" s="88" t="s">
        <v>94</v>
      </c>
      <c r="BA2" s="88" t="s">
        <v>95</v>
      </c>
      <c r="BB2" s="88" t="s">
        <v>96</v>
      </c>
      <c r="BC2" s="88" t="s">
        <v>97</v>
      </c>
      <c r="BD2" s="88" t="s">
        <v>90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  <c r="AZ3" s="88" t="s">
        <v>98</v>
      </c>
      <c r="BA3" s="88" t="s">
        <v>99</v>
      </c>
      <c r="BB3" s="88" t="s">
        <v>96</v>
      </c>
      <c r="BC3" s="88" t="s">
        <v>100</v>
      </c>
      <c r="BD3" s="88" t="s">
        <v>90</v>
      </c>
    </row>
    <row r="4" spans="2:56" ht="24.95" customHeight="1">
      <c r="B4" s="20"/>
      <c r="D4" s="21" t="s">
        <v>101</v>
      </c>
      <c r="L4" s="20"/>
      <c r="M4" s="89" t="s">
        <v>10</v>
      </c>
      <c r="AT4" s="17" t="s">
        <v>3</v>
      </c>
      <c r="AZ4" s="88" t="s">
        <v>102</v>
      </c>
      <c r="BA4" s="88" t="s">
        <v>103</v>
      </c>
      <c r="BB4" s="88" t="s">
        <v>104</v>
      </c>
      <c r="BC4" s="88" t="s">
        <v>105</v>
      </c>
      <c r="BD4" s="88" t="s">
        <v>90</v>
      </c>
    </row>
    <row r="5" spans="2:56" ht="6.95" customHeight="1">
      <c r="B5" s="20"/>
      <c r="L5" s="20"/>
      <c r="AZ5" s="88" t="s">
        <v>106</v>
      </c>
      <c r="BA5" s="88" t="s">
        <v>107</v>
      </c>
      <c r="BB5" s="88" t="s">
        <v>96</v>
      </c>
      <c r="BC5" s="88" t="s">
        <v>108</v>
      </c>
      <c r="BD5" s="88" t="s">
        <v>90</v>
      </c>
    </row>
    <row r="6" spans="2:56" ht="12" customHeight="1">
      <c r="B6" s="20"/>
      <c r="D6" s="27" t="s">
        <v>16</v>
      </c>
      <c r="L6" s="20"/>
      <c r="AZ6" s="88" t="s">
        <v>109</v>
      </c>
      <c r="BA6" s="88" t="s">
        <v>110</v>
      </c>
      <c r="BB6" s="88" t="s">
        <v>96</v>
      </c>
      <c r="BC6" s="88" t="s">
        <v>111</v>
      </c>
      <c r="BD6" s="88" t="s">
        <v>90</v>
      </c>
    </row>
    <row r="7" spans="2:56" ht="16.5" customHeight="1">
      <c r="B7" s="20"/>
      <c r="E7" s="250" t="str">
        <f>'Rekapitulace stavby'!K6</f>
        <v>Rekonstrukce silnice II/343 Hlinsko</v>
      </c>
      <c r="F7" s="251"/>
      <c r="G7" s="251"/>
      <c r="H7" s="251"/>
      <c r="L7" s="20"/>
      <c r="AZ7" s="88" t="s">
        <v>112</v>
      </c>
      <c r="BA7" s="88" t="s">
        <v>113</v>
      </c>
      <c r="BB7" s="88" t="s">
        <v>96</v>
      </c>
      <c r="BC7" s="88" t="s">
        <v>114</v>
      </c>
      <c r="BD7" s="88" t="s">
        <v>90</v>
      </c>
    </row>
    <row r="8" spans="2:56" s="1" customFormat="1" ht="12" customHeight="1">
      <c r="B8" s="32"/>
      <c r="D8" s="27" t="s">
        <v>115</v>
      </c>
      <c r="L8" s="32"/>
      <c r="AZ8" s="88" t="s">
        <v>116</v>
      </c>
      <c r="BA8" s="88" t="s">
        <v>117</v>
      </c>
      <c r="BB8" s="88" t="s">
        <v>96</v>
      </c>
      <c r="BC8" s="88" t="s">
        <v>118</v>
      </c>
      <c r="BD8" s="88" t="s">
        <v>90</v>
      </c>
    </row>
    <row r="9" spans="2:56" s="1" customFormat="1" ht="16.5" customHeight="1">
      <c r="B9" s="32"/>
      <c r="E9" s="230" t="s">
        <v>119</v>
      </c>
      <c r="F9" s="252"/>
      <c r="G9" s="252"/>
      <c r="H9" s="252"/>
      <c r="L9" s="32"/>
      <c r="AZ9" s="88" t="s">
        <v>120</v>
      </c>
      <c r="BA9" s="88" t="s">
        <v>121</v>
      </c>
      <c r="BB9" s="88" t="s">
        <v>96</v>
      </c>
      <c r="BC9" s="88" t="s">
        <v>122</v>
      </c>
      <c r="BD9" s="88" t="s">
        <v>90</v>
      </c>
    </row>
    <row r="10" spans="2:56" s="1" customFormat="1" ht="11.25">
      <c r="B10" s="32"/>
      <c r="L10" s="32"/>
      <c r="AZ10" s="88" t="s">
        <v>123</v>
      </c>
      <c r="BA10" s="88" t="s">
        <v>124</v>
      </c>
      <c r="BB10" s="88" t="s">
        <v>96</v>
      </c>
      <c r="BC10" s="88" t="s">
        <v>125</v>
      </c>
      <c r="BD10" s="88" t="s">
        <v>90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88" t="s">
        <v>126</v>
      </c>
      <c r="BA11" s="88" t="s">
        <v>127</v>
      </c>
      <c r="BB11" s="88" t="s">
        <v>96</v>
      </c>
      <c r="BC11" s="88" t="s">
        <v>128</v>
      </c>
      <c r="BD11" s="88" t="s">
        <v>90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12. 12. 2023</v>
      </c>
      <c r="L12" s="32"/>
      <c r="AZ12" s="88" t="s">
        <v>129</v>
      </c>
      <c r="BA12" s="88" t="s">
        <v>103</v>
      </c>
      <c r="BB12" s="88" t="s">
        <v>104</v>
      </c>
      <c r="BC12" s="88" t="s">
        <v>130</v>
      </c>
      <c r="BD12" s="88" t="s">
        <v>90</v>
      </c>
    </row>
    <row r="13" spans="2:56" s="1" customFormat="1" ht="10.9" customHeight="1">
      <c r="B13" s="32"/>
      <c r="L13" s="32"/>
      <c r="AZ13" s="88" t="s">
        <v>131</v>
      </c>
      <c r="BA13" s="88" t="s">
        <v>132</v>
      </c>
      <c r="BB13" s="88" t="s">
        <v>96</v>
      </c>
      <c r="BC13" s="88" t="s">
        <v>133</v>
      </c>
      <c r="BD13" s="88" t="s">
        <v>90</v>
      </c>
    </row>
    <row r="14" spans="2:5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  <c r="AZ14" s="88" t="s">
        <v>134</v>
      </c>
      <c r="BA14" s="88" t="s">
        <v>135</v>
      </c>
      <c r="BB14" s="88" t="s">
        <v>96</v>
      </c>
      <c r="BC14" s="88" t="s">
        <v>136</v>
      </c>
      <c r="BD14" s="88" t="s">
        <v>90</v>
      </c>
    </row>
    <row r="15" spans="2:5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  <c r="AZ15" s="88" t="s">
        <v>137</v>
      </c>
      <c r="BA15" s="88" t="s">
        <v>138</v>
      </c>
      <c r="BB15" s="88" t="s">
        <v>139</v>
      </c>
      <c r="BC15" s="88" t="s">
        <v>140</v>
      </c>
      <c r="BD15" s="88" t="s">
        <v>90</v>
      </c>
    </row>
    <row r="16" spans="2:56" s="1" customFormat="1" ht="6.95" customHeight="1">
      <c r="B16" s="32"/>
      <c r="L16" s="32"/>
      <c r="AZ16" s="88" t="s">
        <v>141</v>
      </c>
      <c r="BA16" s="88" t="s">
        <v>142</v>
      </c>
      <c r="BB16" s="88" t="s">
        <v>104</v>
      </c>
      <c r="BC16" s="88" t="s">
        <v>143</v>
      </c>
      <c r="BD16" s="88" t="s">
        <v>90</v>
      </c>
    </row>
    <row r="17" spans="2:56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  <c r="AZ17" s="88" t="s">
        <v>144</v>
      </c>
      <c r="BA17" s="88" t="s">
        <v>95</v>
      </c>
      <c r="BB17" s="88" t="s">
        <v>96</v>
      </c>
      <c r="BC17" s="88" t="s">
        <v>145</v>
      </c>
      <c r="BD17" s="88" t="s">
        <v>90</v>
      </c>
    </row>
    <row r="18" spans="2:56" s="1" customFormat="1" ht="18" customHeight="1">
      <c r="B18" s="32"/>
      <c r="E18" s="253" t="str">
        <f>'Rekapitulace stavby'!E14</f>
        <v>Vyplň údaj</v>
      </c>
      <c r="F18" s="214"/>
      <c r="G18" s="214"/>
      <c r="H18" s="214"/>
      <c r="I18" s="27" t="s">
        <v>28</v>
      </c>
      <c r="J18" s="28" t="str">
        <f>'Rekapitulace stavby'!AN14</f>
        <v>Vyplň údaj</v>
      </c>
      <c r="L18" s="32"/>
      <c r="AZ18" s="88" t="s">
        <v>146</v>
      </c>
      <c r="BA18" s="88" t="s">
        <v>99</v>
      </c>
      <c r="BB18" s="88" t="s">
        <v>96</v>
      </c>
      <c r="BC18" s="88" t="s">
        <v>147</v>
      </c>
      <c r="BD18" s="88" t="s">
        <v>90</v>
      </c>
    </row>
    <row r="19" spans="2:56" s="1" customFormat="1" ht="6.95" customHeight="1">
      <c r="B19" s="32"/>
      <c r="L19" s="32"/>
      <c r="AZ19" s="88" t="s">
        <v>148</v>
      </c>
      <c r="BA19" s="88" t="s">
        <v>149</v>
      </c>
      <c r="BB19" s="88" t="s">
        <v>104</v>
      </c>
      <c r="BC19" s="88" t="s">
        <v>90</v>
      </c>
      <c r="BD19" s="88" t="s">
        <v>90</v>
      </c>
    </row>
    <row r="20" spans="2:56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  <c r="AZ20" s="88" t="s">
        <v>150</v>
      </c>
      <c r="BA20" s="88" t="s">
        <v>151</v>
      </c>
      <c r="BB20" s="88" t="s">
        <v>139</v>
      </c>
      <c r="BC20" s="88" t="s">
        <v>152</v>
      </c>
      <c r="BD20" s="88" t="s">
        <v>90</v>
      </c>
    </row>
    <row r="21" spans="2:56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  <c r="AZ21" s="88" t="s">
        <v>153</v>
      </c>
      <c r="BA21" s="88" t="s">
        <v>124</v>
      </c>
      <c r="BB21" s="88" t="s">
        <v>96</v>
      </c>
      <c r="BC21" s="88" t="s">
        <v>154</v>
      </c>
      <c r="BD21" s="88" t="s">
        <v>90</v>
      </c>
    </row>
    <row r="22" spans="2:56" s="1" customFormat="1" ht="6.95" customHeight="1">
      <c r="B22" s="32"/>
      <c r="L22" s="32"/>
      <c r="AZ22" s="88" t="s">
        <v>155</v>
      </c>
      <c r="BA22" s="88" t="s">
        <v>127</v>
      </c>
      <c r="BB22" s="88" t="s">
        <v>96</v>
      </c>
      <c r="BC22" s="88" t="s">
        <v>156</v>
      </c>
      <c r="BD22" s="88" t="s">
        <v>90</v>
      </c>
    </row>
    <row r="23" spans="2:56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  <c r="AZ23" s="88" t="s">
        <v>157</v>
      </c>
      <c r="BA23" s="88" t="s">
        <v>95</v>
      </c>
      <c r="BB23" s="88" t="s">
        <v>96</v>
      </c>
      <c r="BC23" s="88" t="s">
        <v>158</v>
      </c>
      <c r="BD23" s="88" t="s">
        <v>90</v>
      </c>
    </row>
    <row r="24" spans="2:56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  <c r="AZ24" s="88" t="s">
        <v>159</v>
      </c>
      <c r="BA24" s="88" t="s">
        <v>99</v>
      </c>
      <c r="BB24" s="88" t="s">
        <v>96</v>
      </c>
      <c r="BC24" s="88" t="s">
        <v>160</v>
      </c>
      <c r="BD24" s="88" t="s">
        <v>90</v>
      </c>
    </row>
    <row r="25" spans="2:56" s="1" customFormat="1" ht="6.95" customHeight="1">
      <c r="B25" s="32"/>
      <c r="L25" s="32"/>
      <c r="AZ25" s="88" t="s">
        <v>161</v>
      </c>
      <c r="BA25" s="88" t="s">
        <v>151</v>
      </c>
      <c r="BB25" s="88" t="s">
        <v>139</v>
      </c>
      <c r="BC25" s="88" t="s">
        <v>136</v>
      </c>
      <c r="BD25" s="88" t="s">
        <v>90</v>
      </c>
    </row>
    <row r="26" spans="2:56" s="1" customFormat="1" ht="12" customHeight="1">
      <c r="B26" s="32"/>
      <c r="D26" s="27" t="s">
        <v>39</v>
      </c>
      <c r="L26" s="32"/>
      <c r="AZ26" s="88" t="s">
        <v>162</v>
      </c>
      <c r="BA26" s="88" t="s">
        <v>142</v>
      </c>
      <c r="BB26" s="88" t="s">
        <v>104</v>
      </c>
      <c r="BC26" s="88" t="s">
        <v>163</v>
      </c>
      <c r="BD26" s="88" t="s">
        <v>90</v>
      </c>
    </row>
    <row r="27" spans="2:56" s="7" customFormat="1" ht="16.5" customHeight="1">
      <c r="B27" s="90"/>
      <c r="E27" s="219" t="s">
        <v>1</v>
      </c>
      <c r="F27" s="219"/>
      <c r="G27" s="219"/>
      <c r="H27" s="219"/>
      <c r="L27" s="90"/>
      <c r="AZ27" s="91" t="s">
        <v>164</v>
      </c>
      <c r="BA27" s="91" t="s">
        <v>103</v>
      </c>
      <c r="BB27" s="91" t="s">
        <v>104</v>
      </c>
      <c r="BC27" s="91" t="s">
        <v>165</v>
      </c>
      <c r="BD27" s="91" t="s">
        <v>90</v>
      </c>
    </row>
    <row r="28" spans="2:56" s="1" customFormat="1" ht="6.95" customHeight="1">
      <c r="B28" s="32"/>
      <c r="L28" s="32"/>
      <c r="AZ28" s="88" t="s">
        <v>166</v>
      </c>
      <c r="BA28" s="88" t="s">
        <v>167</v>
      </c>
      <c r="BB28" s="88" t="s">
        <v>96</v>
      </c>
      <c r="BC28" s="88" t="s">
        <v>168</v>
      </c>
      <c r="BD28" s="88" t="s">
        <v>90</v>
      </c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  <c r="AZ29" s="88" t="s">
        <v>169</v>
      </c>
      <c r="BA29" s="88" t="s">
        <v>113</v>
      </c>
      <c r="BB29" s="88" t="s">
        <v>96</v>
      </c>
      <c r="BC29" s="88" t="s">
        <v>170</v>
      </c>
      <c r="BD29" s="88" t="s">
        <v>90</v>
      </c>
    </row>
    <row r="30" spans="2:56" s="1" customFormat="1" ht="25.35" customHeight="1">
      <c r="B30" s="32"/>
      <c r="D30" s="92" t="s">
        <v>40</v>
      </c>
      <c r="J30" s="66">
        <f>ROUND(J136, 2)</f>
        <v>0</v>
      </c>
      <c r="L30" s="32"/>
      <c r="AZ30" s="88" t="s">
        <v>171</v>
      </c>
      <c r="BA30" s="88" t="s">
        <v>117</v>
      </c>
      <c r="BB30" s="88" t="s">
        <v>96</v>
      </c>
      <c r="BC30" s="88" t="s">
        <v>172</v>
      </c>
      <c r="BD30" s="88" t="s">
        <v>90</v>
      </c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  <c r="AZ31" s="88" t="s">
        <v>173</v>
      </c>
      <c r="BA31" s="88" t="s">
        <v>121</v>
      </c>
      <c r="BB31" s="88" t="s">
        <v>96</v>
      </c>
      <c r="BC31" s="88" t="s">
        <v>174</v>
      </c>
      <c r="BD31" s="88" t="s">
        <v>90</v>
      </c>
    </row>
    <row r="32" spans="2:56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  <c r="AZ32" s="88" t="s">
        <v>175</v>
      </c>
      <c r="BA32" s="88" t="s">
        <v>124</v>
      </c>
      <c r="BB32" s="88" t="s">
        <v>96</v>
      </c>
      <c r="BC32" s="88" t="s">
        <v>176</v>
      </c>
      <c r="BD32" s="88" t="s">
        <v>90</v>
      </c>
    </row>
    <row r="33" spans="2:56" s="1" customFormat="1" ht="14.45" customHeight="1">
      <c r="B33" s="32"/>
      <c r="D33" s="55" t="s">
        <v>44</v>
      </c>
      <c r="E33" s="27" t="s">
        <v>45</v>
      </c>
      <c r="F33" s="93">
        <f>ROUND((ROUND((SUM(BE136:BE702)),  2) + SUM(BE704:BE708)), 2)</f>
        <v>0</v>
      </c>
      <c r="I33" s="94">
        <v>0.21</v>
      </c>
      <c r="J33" s="93">
        <f>ROUND((ROUND(((SUM(BE136:BE702))*I33),  2) + (SUM(BE704:BE708)*I33)), 2)</f>
        <v>0</v>
      </c>
      <c r="L33" s="32"/>
      <c r="AZ33" s="88" t="s">
        <v>177</v>
      </c>
      <c r="BA33" s="88" t="s">
        <v>127</v>
      </c>
      <c r="BB33" s="88" t="s">
        <v>96</v>
      </c>
      <c r="BC33" s="88" t="s">
        <v>178</v>
      </c>
      <c r="BD33" s="88" t="s">
        <v>90</v>
      </c>
    </row>
    <row r="34" spans="2:56" s="1" customFormat="1" ht="14.45" customHeight="1">
      <c r="B34" s="32"/>
      <c r="E34" s="27" t="s">
        <v>46</v>
      </c>
      <c r="F34" s="93">
        <f>ROUND((ROUND((SUM(BF136:BF702)),  2) + SUM(BF704:BF708)), 2)</f>
        <v>0</v>
      </c>
      <c r="I34" s="94">
        <v>0.15</v>
      </c>
      <c r="J34" s="93">
        <f>ROUND((ROUND(((SUM(BF136:BF702))*I34),  2) + (SUM(BF704:BF708)*I34)), 2)</f>
        <v>0</v>
      </c>
      <c r="L34" s="32"/>
      <c r="AZ34" s="88" t="s">
        <v>179</v>
      </c>
      <c r="BA34" s="88" t="s">
        <v>95</v>
      </c>
      <c r="BB34" s="88" t="s">
        <v>96</v>
      </c>
      <c r="BC34" s="88" t="s">
        <v>180</v>
      </c>
      <c r="BD34" s="88" t="s">
        <v>90</v>
      </c>
    </row>
    <row r="35" spans="2:56" s="1" customFormat="1" ht="14.45" hidden="1" customHeight="1">
      <c r="B35" s="32"/>
      <c r="E35" s="27" t="s">
        <v>47</v>
      </c>
      <c r="F35" s="93">
        <f>ROUND((ROUND((SUM(BG136:BG702)),  2) + SUM(BG704:BG708)), 2)</f>
        <v>0</v>
      </c>
      <c r="I35" s="94">
        <v>0.21</v>
      </c>
      <c r="J35" s="93">
        <f>0</f>
        <v>0</v>
      </c>
      <c r="L35" s="32"/>
      <c r="AZ35" s="88" t="s">
        <v>181</v>
      </c>
      <c r="BA35" s="88" t="s">
        <v>99</v>
      </c>
      <c r="BB35" s="88" t="s">
        <v>96</v>
      </c>
      <c r="BC35" s="88" t="s">
        <v>182</v>
      </c>
      <c r="BD35" s="88" t="s">
        <v>90</v>
      </c>
    </row>
    <row r="36" spans="2:56" s="1" customFormat="1" ht="14.45" hidden="1" customHeight="1">
      <c r="B36" s="32"/>
      <c r="E36" s="27" t="s">
        <v>48</v>
      </c>
      <c r="F36" s="93">
        <f>ROUND((ROUND((SUM(BH136:BH702)),  2) + SUM(BH704:BH708)), 2)</f>
        <v>0</v>
      </c>
      <c r="I36" s="94">
        <v>0.15</v>
      </c>
      <c r="J36" s="93">
        <f>0</f>
        <v>0</v>
      </c>
      <c r="L36" s="32"/>
      <c r="AZ36" s="88" t="s">
        <v>183</v>
      </c>
      <c r="BA36" s="88" t="s">
        <v>184</v>
      </c>
      <c r="BB36" s="88" t="s">
        <v>96</v>
      </c>
      <c r="BC36" s="88" t="s">
        <v>185</v>
      </c>
      <c r="BD36" s="88" t="s">
        <v>90</v>
      </c>
    </row>
    <row r="37" spans="2:56" s="1" customFormat="1" ht="14.45" hidden="1" customHeight="1">
      <c r="B37" s="32"/>
      <c r="E37" s="27" t="s">
        <v>49</v>
      </c>
      <c r="F37" s="93">
        <f>ROUND((ROUND((SUM(BI136:BI702)),  2) + SUM(BI704:BI708)), 2)</f>
        <v>0</v>
      </c>
      <c r="I37" s="94">
        <v>0</v>
      </c>
      <c r="J37" s="93">
        <f>0</f>
        <v>0</v>
      </c>
      <c r="L37" s="32"/>
      <c r="AZ37" s="88" t="s">
        <v>186</v>
      </c>
      <c r="BA37" s="88" t="s">
        <v>187</v>
      </c>
      <c r="BB37" s="88" t="s">
        <v>96</v>
      </c>
      <c r="BC37" s="88" t="s">
        <v>188</v>
      </c>
      <c r="BD37" s="88" t="s">
        <v>90</v>
      </c>
    </row>
    <row r="38" spans="2:56" s="1" customFormat="1" ht="6.95" customHeight="1">
      <c r="B38" s="32"/>
      <c r="L38" s="32"/>
      <c r="AZ38" s="88" t="s">
        <v>189</v>
      </c>
      <c r="BA38" s="88" t="s">
        <v>110</v>
      </c>
      <c r="BB38" s="88" t="s">
        <v>96</v>
      </c>
      <c r="BC38" s="88" t="s">
        <v>88</v>
      </c>
      <c r="BD38" s="88" t="s">
        <v>90</v>
      </c>
    </row>
    <row r="39" spans="2:56" s="1" customFormat="1" ht="25.35" customHeight="1">
      <c r="B39" s="32"/>
      <c r="C39" s="95"/>
      <c r="D39" s="96" t="s">
        <v>50</v>
      </c>
      <c r="E39" s="57"/>
      <c r="F39" s="57"/>
      <c r="G39" s="97" t="s">
        <v>51</v>
      </c>
      <c r="H39" s="98" t="s">
        <v>52</v>
      </c>
      <c r="I39" s="57"/>
      <c r="J39" s="99">
        <f>SUM(J30:J37)</f>
        <v>0</v>
      </c>
      <c r="K39" s="100"/>
      <c r="L39" s="32"/>
      <c r="AZ39" s="88" t="s">
        <v>190</v>
      </c>
      <c r="BA39" s="88" t="s">
        <v>113</v>
      </c>
      <c r="BB39" s="88" t="s">
        <v>139</v>
      </c>
      <c r="BC39" s="88" t="s">
        <v>191</v>
      </c>
      <c r="BD39" s="88" t="s">
        <v>90</v>
      </c>
    </row>
    <row r="40" spans="2:56" s="1" customFormat="1" ht="14.45" customHeight="1">
      <c r="B40" s="32"/>
      <c r="L40" s="32"/>
      <c r="AZ40" s="88" t="s">
        <v>192</v>
      </c>
      <c r="BA40" s="88" t="s">
        <v>117</v>
      </c>
      <c r="BB40" s="88" t="s">
        <v>96</v>
      </c>
      <c r="BC40" s="88" t="s">
        <v>193</v>
      </c>
      <c r="BD40" s="88" t="s">
        <v>90</v>
      </c>
    </row>
    <row r="41" spans="2:56" ht="14.45" customHeight="1">
      <c r="B41" s="20"/>
      <c r="L41" s="20"/>
      <c r="AZ41" s="88" t="s">
        <v>194</v>
      </c>
      <c r="BA41" s="88" t="s">
        <v>121</v>
      </c>
      <c r="BB41" s="88" t="s">
        <v>96</v>
      </c>
      <c r="BC41" s="88" t="s">
        <v>195</v>
      </c>
      <c r="BD41" s="88" t="s">
        <v>90</v>
      </c>
    </row>
    <row r="42" spans="2:56" ht="14.45" customHeight="1">
      <c r="B42" s="20"/>
      <c r="L42" s="20"/>
      <c r="AZ42" s="88" t="s">
        <v>196</v>
      </c>
      <c r="BA42" s="88" t="s">
        <v>124</v>
      </c>
      <c r="BB42" s="88" t="s">
        <v>96</v>
      </c>
      <c r="BC42" s="88" t="s">
        <v>197</v>
      </c>
      <c r="BD42" s="88" t="s">
        <v>90</v>
      </c>
    </row>
    <row r="43" spans="2:56" ht="14.45" customHeight="1">
      <c r="B43" s="20"/>
      <c r="L43" s="20"/>
      <c r="AZ43" s="88" t="s">
        <v>198</v>
      </c>
      <c r="BA43" s="88" t="s">
        <v>127</v>
      </c>
      <c r="BB43" s="88" t="s">
        <v>96</v>
      </c>
      <c r="BC43" s="88" t="s">
        <v>199</v>
      </c>
      <c r="BD43" s="88" t="s">
        <v>90</v>
      </c>
    </row>
    <row r="44" spans="2:56" ht="14.45" customHeight="1">
      <c r="B44" s="20"/>
      <c r="L44" s="20"/>
      <c r="AZ44" s="88" t="s">
        <v>200</v>
      </c>
      <c r="BA44" s="88" t="s">
        <v>201</v>
      </c>
      <c r="BB44" s="88" t="s">
        <v>202</v>
      </c>
      <c r="BC44" s="88" t="s">
        <v>203</v>
      </c>
      <c r="BD44" s="88" t="s">
        <v>90</v>
      </c>
    </row>
    <row r="45" spans="2:56" ht="14.45" customHeight="1">
      <c r="B45" s="20"/>
      <c r="L45" s="20"/>
      <c r="AZ45" s="88" t="s">
        <v>204</v>
      </c>
      <c r="BA45" s="88" t="s">
        <v>205</v>
      </c>
      <c r="BB45" s="88" t="s">
        <v>202</v>
      </c>
      <c r="BC45" s="88" t="s">
        <v>206</v>
      </c>
      <c r="BD45" s="88" t="s">
        <v>90</v>
      </c>
    </row>
    <row r="46" spans="2:56" ht="14.45" customHeight="1">
      <c r="B46" s="20"/>
      <c r="L46" s="20"/>
      <c r="AZ46" s="88" t="s">
        <v>207</v>
      </c>
      <c r="BA46" s="88" t="s">
        <v>208</v>
      </c>
      <c r="BB46" s="88" t="s">
        <v>202</v>
      </c>
      <c r="BC46" s="88" t="s">
        <v>209</v>
      </c>
      <c r="BD46" s="88" t="s">
        <v>90</v>
      </c>
    </row>
    <row r="47" spans="2:56" ht="14.45" customHeight="1">
      <c r="B47" s="20"/>
      <c r="L47" s="20"/>
      <c r="AZ47" s="88" t="s">
        <v>210</v>
      </c>
      <c r="BA47" s="88" t="s">
        <v>142</v>
      </c>
      <c r="BB47" s="88" t="s">
        <v>104</v>
      </c>
      <c r="BC47" s="88" t="s">
        <v>211</v>
      </c>
      <c r="BD47" s="88" t="s">
        <v>90</v>
      </c>
    </row>
    <row r="48" spans="2:56" ht="14.45" customHeight="1">
      <c r="B48" s="20"/>
      <c r="L48" s="20"/>
      <c r="AZ48" s="88" t="s">
        <v>212</v>
      </c>
      <c r="BA48" s="88" t="s">
        <v>213</v>
      </c>
      <c r="BB48" s="88" t="s">
        <v>139</v>
      </c>
      <c r="BC48" s="88" t="s">
        <v>214</v>
      </c>
      <c r="BD48" s="88" t="s">
        <v>90</v>
      </c>
    </row>
    <row r="49" spans="2:56" ht="14.45" customHeight="1">
      <c r="B49" s="20"/>
      <c r="L49" s="20"/>
      <c r="AZ49" s="88" t="s">
        <v>215</v>
      </c>
      <c r="BA49" s="88" t="s">
        <v>216</v>
      </c>
      <c r="BB49" s="88" t="s">
        <v>139</v>
      </c>
      <c r="BC49" s="88" t="s">
        <v>217</v>
      </c>
      <c r="BD49" s="88" t="s">
        <v>90</v>
      </c>
    </row>
    <row r="50" spans="2:56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  <c r="AZ50" s="88" t="s">
        <v>218</v>
      </c>
      <c r="BA50" s="88" t="s">
        <v>138</v>
      </c>
      <c r="BB50" s="88" t="s">
        <v>139</v>
      </c>
      <c r="BC50" s="88" t="s">
        <v>219</v>
      </c>
      <c r="BD50" s="88" t="s">
        <v>90</v>
      </c>
    </row>
    <row r="51" spans="2:56" ht="11.25">
      <c r="B51" s="20"/>
      <c r="L51" s="20"/>
      <c r="AZ51" s="88" t="s">
        <v>220</v>
      </c>
      <c r="BA51" s="88" t="s">
        <v>213</v>
      </c>
      <c r="BB51" s="88" t="s">
        <v>139</v>
      </c>
      <c r="BC51" s="88" t="s">
        <v>221</v>
      </c>
      <c r="BD51" s="88" t="s">
        <v>90</v>
      </c>
    </row>
    <row r="52" spans="2:56" ht="11.25">
      <c r="B52" s="20"/>
      <c r="L52" s="20"/>
      <c r="AZ52" s="88" t="s">
        <v>222</v>
      </c>
      <c r="BA52" s="88" t="s">
        <v>142</v>
      </c>
      <c r="BB52" s="88" t="s">
        <v>104</v>
      </c>
      <c r="BC52" s="88" t="s">
        <v>223</v>
      </c>
      <c r="BD52" s="88" t="s">
        <v>90</v>
      </c>
    </row>
    <row r="53" spans="2:56" ht="11.25">
      <c r="B53" s="20"/>
      <c r="L53" s="20"/>
      <c r="AZ53" s="88" t="s">
        <v>224</v>
      </c>
      <c r="BA53" s="88" t="s">
        <v>103</v>
      </c>
      <c r="BB53" s="88" t="s">
        <v>104</v>
      </c>
      <c r="BC53" s="88" t="s">
        <v>165</v>
      </c>
      <c r="BD53" s="88" t="s">
        <v>90</v>
      </c>
    </row>
    <row r="54" spans="2:56" ht="11.25">
      <c r="B54" s="20"/>
      <c r="L54" s="20"/>
      <c r="AZ54" s="88" t="s">
        <v>225</v>
      </c>
      <c r="BA54" s="88" t="s">
        <v>167</v>
      </c>
      <c r="BB54" s="88" t="s">
        <v>96</v>
      </c>
      <c r="BC54" s="88" t="s">
        <v>226</v>
      </c>
      <c r="BD54" s="88" t="s">
        <v>90</v>
      </c>
    </row>
    <row r="55" spans="2:56" ht="11.25">
      <c r="B55" s="20"/>
      <c r="L55" s="20"/>
      <c r="AZ55" s="88" t="s">
        <v>227</v>
      </c>
      <c r="BA55" s="88" t="s">
        <v>132</v>
      </c>
      <c r="BB55" s="88" t="s">
        <v>96</v>
      </c>
      <c r="BC55" s="88" t="s">
        <v>228</v>
      </c>
      <c r="BD55" s="88" t="s">
        <v>90</v>
      </c>
    </row>
    <row r="56" spans="2:56" ht="11.25">
      <c r="B56" s="20"/>
      <c r="L56" s="20"/>
      <c r="AZ56" s="88" t="s">
        <v>229</v>
      </c>
      <c r="BA56" s="88" t="s">
        <v>110</v>
      </c>
      <c r="BB56" s="88" t="s">
        <v>96</v>
      </c>
      <c r="BC56" s="88" t="s">
        <v>230</v>
      </c>
      <c r="BD56" s="88" t="s">
        <v>90</v>
      </c>
    </row>
    <row r="57" spans="2:56" ht="11.25">
      <c r="B57" s="20"/>
      <c r="L57" s="20"/>
      <c r="AZ57" s="88" t="s">
        <v>231</v>
      </c>
      <c r="BA57" s="88" t="s">
        <v>113</v>
      </c>
      <c r="BB57" s="88" t="s">
        <v>139</v>
      </c>
      <c r="BC57" s="88" t="s">
        <v>232</v>
      </c>
      <c r="BD57" s="88" t="s">
        <v>90</v>
      </c>
    </row>
    <row r="58" spans="2:56" ht="11.25">
      <c r="B58" s="20"/>
      <c r="L58" s="20"/>
      <c r="AZ58" s="88" t="s">
        <v>233</v>
      </c>
      <c r="BA58" s="88" t="s">
        <v>117</v>
      </c>
      <c r="BB58" s="88" t="s">
        <v>96</v>
      </c>
      <c r="BC58" s="88" t="s">
        <v>234</v>
      </c>
      <c r="BD58" s="88" t="s">
        <v>90</v>
      </c>
    </row>
    <row r="59" spans="2:56" ht="11.25">
      <c r="B59" s="20"/>
      <c r="L59" s="20"/>
      <c r="AZ59" s="88" t="s">
        <v>235</v>
      </c>
      <c r="BA59" s="88" t="s">
        <v>121</v>
      </c>
      <c r="BB59" s="88" t="s">
        <v>96</v>
      </c>
      <c r="BC59" s="88" t="s">
        <v>236</v>
      </c>
      <c r="BD59" s="88" t="s">
        <v>90</v>
      </c>
    </row>
    <row r="60" spans="2:56" ht="11.25">
      <c r="B60" s="20"/>
      <c r="L60" s="20"/>
    </row>
    <row r="61" spans="2:56" s="1" customFormat="1" ht="12.75">
      <c r="B61" s="32"/>
      <c r="D61" s="43" t="s">
        <v>55</v>
      </c>
      <c r="E61" s="34"/>
      <c r="F61" s="101" t="s">
        <v>56</v>
      </c>
      <c r="G61" s="43" t="s">
        <v>55</v>
      </c>
      <c r="H61" s="34"/>
      <c r="I61" s="34"/>
      <c r="J61" s="102" t="s">
        <v>56</v>
      </c>
      <c r="K61" s="34"/>
      <c r="L61" s="32"/>
    </row>
    <row r="62" spans="2:56" ht="11.25">
      <c r="B62" s="20"/>
      <c r="L62" s="20"/>
    </row>
    <row r="63" spans="2:56" ht="11.25">
      <c r="B63" s="20"/>
      <c r="L63" s="20"/>
    </row>
    <row r="64" spans="2:56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1" t="s">
        <v>56</v>
      </c>
      <c r="G76" s="43" t="s">
        <v>55</v>
      </c>
      <c r="H76" s="34"/>
      <c r="I76" s="34"/>
      <c r="J76" s="102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237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0" t="str">
        <f>E7</f>
        <v>Rekonstrukce silnice II/343 Hlinsko</v>
      </c>
      <c r="F85" s="251"/>
      <c r="G85" s="251"/>
      <c r="H85" s="251"/>
      <c r="L85" s="32"/>
    </row>
    <row r="86" spans="2:47" s="1" customFormat="1" ht="12" customHeight="1">
      <c r="B86" s="32"/>
      <c r="C86" s="27" t="s">
        <v>115</v>
      </c>
      <c r="L86" s="32"/>
    </row>
    <row r="87" spans="2:47" s="1" customFormat="1" ht="16.5" customHeight="1">
      <c r="B87" s="32"/>
      <c r="E87" s="230" t="str">
        <f>E9</f>
        <v>SO501 - Přeložka STL plynovodu č.1</v>
      </c>
      <c r="F87" s="252"/>
      <c r="G87" s="252"/>
      <c r="H87" s="25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Hlinsko</v>
      </c>
      <c r="I89" s="27" t="s">
        <v>22</v>
      </c>
      <c r="J89" s="52" t="str">
        <f>IF(J12="","",J12)</f>
        <v>12. 12. 2023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PRODIN a.s.</v>
      </c>
      <c r="I91" s="27" t="s">
        <v>32</v>
      </c>
      <c r="J91" s="30" t="str">
        <f>E21</f>
        <v>FORGAS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Petr Teplý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3" t="s">
        <v>238</v>
      </c>
      <c r="D94" s="95"/>
      <c r="E94" s="95"/>
      <c r="F94" s="95"/>
      <c r="G94" s="95"/>
      <c r="H94" s="95"/>
      <c r="I94" s="95"/>
      <c r="J94" s="104" t="s">
        <v>239</v>
      </c>
      <c r="K94" s="95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5" t="s">
        <v>240</v>
      </c>
      <c r="J96" s="66">
        <f>J136</f>
        <v>0</v>
      </c>
      <c r="L96" s="32"/>
      <c r="AU96" s="17" t="s">
        <v>241</v>
      </c>
    </row>
    <row r="97" spans="2:12" s="8" customFormat="1" ht="24.95" customHeight="1">
      <c r="B97" s="106"/>
      <c r="D97" s="107" t="s">
        <v>242</v>
      </c>
      <c r="E97" s="108"/>
      <c r="F97" s="108"/>
      <c r="G97" s="108"/>
      <c r="H97" s="108"/>
      <c r="I97" s="108"/>
      <c r="J97" s="109">
        <f>J137</f>
        <v>0</v>
      </c>
      <c r="L97" s="106"/>
    </row>
    <row r="98" spans="2:12" s="9" customFormat="1" ht="19.899999999999999" customHeight="1">
      <c r="B98" s="110"/>
      <c r="D98" s="111" t="s">
        <v>243</v>
      </c>
      <c r="E98" s="112"/>
      <c r="F98" s="112"/>
      <c r="G98" s="112"/>
      <c r="H98" s="112"/>
      <c r="I98" s="112"/>
      <c r="J98" s="113">
        <f>J138</f>
        <v>0</v>
      </c>
      <c r="L98" s="110"/>
    </row>
    <row r="99" spans="2:12" s="9" customFormat="1" ht="19.899999999999999" customHeight="1">
      <c r="B99" s="110"/>
      <c r="D99" s="111" t="s">
        <v>244</v>
      </c>
      <c r="E99" s="112"/>
      <c r="F99" s="112"/>
      <c r="G99" s="112"/>
      <c r="H99" s="112"/>
      <c r="I99" s="112"/>
      <c r="J99" s="113">
        <f>J241</f>
        <v>0</v>
      </c>
      <c r="L99" s="110"/>
    </row>
    <row r="100" spans="2:12" s="9" customFormat="1" ht="19.899999999999999" customHeight="1">
      <c r="B100" s="110"/>
      <c r="D100" s="111" t="s">
        <v>245</v>
      </c>
      <c r="E100" s="112"/>
      <c r="F100" s="112"/>
      <c r="G100" s="112"/>
      <c r="H100" s="112"/>
      <c r="I100" s="112"/>
      <c r="J100" s="113">
        <f>J370</f>
        <v>0</v>
      </c>
      <c r="L100" s="110"/>
    </row>
    <row r="101" spans="2:12" s="9" customFormat="1" ht="19.899999999999999" customHeight="1">
      <c r="B101" s="110"/>
      <c r="D101" s="111" t="s">
        <v>246</v>
      </c>
      <c r="E101" s="112"/>
      <c r="F101" s="112"/>
      <c r="G101" s="112"/>
      <c r="H101" s="112"/>
      <c r="I101" s="112"/>
      <c r="J101" s="113">
        <f>J444</f>
        <v>0</v>
      </c>
      <c r="L101" s="110"/>
    </row>
    <row r="102" spans="2:12" s="9" customFormat="1" ht="19.899999999999999" customHeight="1">
      <c r="B102" s="110"/>
      <c r="D102" s="111" t="s">
        <v>247</v>
      </c>
      <c r="E102" s="112"/>
      <c r="F102" s="112"/>
      <c r="G102" s="112"/>
      <c r="H102" s="112"/>
      <c r="I102" s="112"/>
      <c r="J102" s="113">
        <f>J532</f>
        <v>0</v>
      </c>
      <c r="L102" s="110"/>
    </row>
    <row r="103" spans="2:12" s="9" customFormat="1" ht="19.899999999999999" customHeight="1">
      <c r="B103" s="110"/>
      <c r="D103" s="111" t="s">
        <v>248</v>
      </c>
      <c r="E103" s="112"/>
      <c r="F103" s="112"/>
      <c r="G103" s="112"/>
      <c r="H103" s="112"/>
      <c r="I103" s="112"/>
      <c r="J103" s="113">
        <f>J537</f>
        <v>0</v>
      </c>
      <c r="L103" s="110"/>
    </row>
    <row r="104" spans="2:12" s="9" customFormat="1" ht="19.899999999999999" customHeight="1">
      <c r="B104" s="110"/>
      <c r="D104" s="111" t="s">
        <v>249</v>
      </c>
      <c r="E104" s="112"/>
      <c r="F104" s="112"/>
      <c r="G104" s="112"/>
      <c r="H104" s="112"/>
      <c r="I104" s="112"/>
      <c r="J104" s="113">
        <f>J553</f>
        <v>0</v>
      </c>
      <c r="L104" s="110"/>
    </row>
    <row r="105" spans="2:12" s="9" customFormat="1" ht="19.899999999999999" customHeight="1">
      <c r="B105" s="110"/>
      <c r="D105" s="111" t="s">
        <v>250</v>
      </c>
      <c r="E105" s="112"/>
      <c r="F105" s="112"/>
      <c r="G105" s="112"/>
      <c r="H105" s="112"/>
      <c r="I105" s="112"/>
      <c r="J105" s="113">
        <f>J564</f>
        <v>0</v>
      </c>
      <c r="L105" s="110"/>
    </row>
    <row r="106" spans="2:12" s="9" customFormat="1" ht="19.899999999999999" customHeight="1">
      <c r="B106" s="110"/>
      <c r="D106" s="111" t="s">
        <v>251</v>
      </c>
      <c r="E106" s="112"/>
      <c r="F106" s="112"/>
      <c r="G106" s="112"/>
      <c r="H106" s="112"/>
      <c r="I106" s="112"/>
      <c r="J106" s="113">
        <f>J572</f>
        <v>0</v>
      </c>
      <c r="L106" s="110"/>
    </row>
    <row r="107" spans="2:12" s="9" customFormat="1" ht="19.899999999999999" customHeight="1">
      <c r="B107" s="110"/>
      <c r="D107" s="111" t="s">
        <v>252</v>
      </c>
      <c r="E107" s="112"/>
      <c r="F107" s="112"/>
      <c r="G107" s="112"/>
      <c r="H107" s="112"/>
      <c r="I107" s="112"/>
      <c r="J107" s="113">
        <f>J587</f>
        <v>0</v>
      </c>
      <c r="L107" s="110"/>
    </row>
    <row r="108" spans="2:12" s="8" customFormat="1" ht="24.95" customHeight="1">
      <c r="B108" s="106"/>
      <c r="D108" s="107" t="s">
        <v>253</v>
      </c>
      <c r="E108" s="108"/>
      <c r="F108" s="108"/>
      <c r="G108" s="108"/>
      <c r="H108" s="108"/>
      <c r="I108" s="108"/>
      <c r="J108" s="109">
        <f>J589</f>
        <v>0</v>
      </c>
      <c r="L108" s="106"/>
    </row>
    <row r="109" spans="2:12" s="9" customFormat="1" ht="19.899999999999999" customHeight="1">
      <c r="B109" s="110"/>
      <c r="D109" s="111" t="s">
        <v>254</v>
      </c>
      <c r="E109" s="112"/>
      <c r="F109" s="112"/>
      <c r="G109" s="112"/>
      <c r="H109" s="112"/>
      <c r="I109" s="112"/>
      <c r="J109" s="113">
        <f>J590</f>
        <v>0</v>
      </c>
      <c r="L109" s="110"/>
    </row>
    <row r="110" spans="2:12" s="9" customFormat="1" ht="19.899999999999999" customHeight="1">
      <c r="B110" s="110"/>
      <c r="D110" s="111" t="s">
        <v>255</v>
      </c>
      <c r="E110" s="112"/>
      <c r="F110" s="112"/>
      <c r="G110" s="112"/>
      <c r="H110" s="112"/>
      <c r="I110" s="112"/>
      <c r="J110" s="113">
        <f>J639</f>
        <v>0</v>
      </c>
      <c r="L110" s="110"/>
    </row>
    <row r="111" spans="2:12" s="9" customFormat="1" ht="19.899999999999999" customHeight="1">
      <c r="B111" s="110"/>
      <c r="D111" s="111" t="s">
        <v>256</v>
      </c>
      <c r="E111" s="112"/>
      <c r="F111" s="112"/>
      <c r="G111" s="112"/>
      <c r="H111" s="112"/>
      <c r="I111" s="112"/>
      <c r="J111" s="113">
        <f>J677</f>
        <v>0</v>
      </c>
      <c r="L111" s="110"/>
    </row>
    <row r="112" spans="2:12" s="8" customFormat="1" ht="24.95" customHeight="1">
      <c r="B112" s="106"/>
      <c r="D112" s="107" t="s">
        <v>257</v>
      </c>
      <c r="E112" s="108"/>
      <c r="F112" s="108"/>
      <c r="G112" s="108"/>
      <c r="H112" s="108"/>
      <c r="I112" s="108"/>
      <c r="J112" s="109">
        <f>J687</f>
        <v>0</v>
      </c>
      <c r="L112" s="106"/>
    </row>
    <row r="113" spans="2:12" s="9" customFormat="1" ht="19.899999999999999" customHeight="1">
      <c r="B113" s="110"/>
      <c r="D113" s="111" t="s">
        <v>258</v>
      </c>
      <c r="E113" s="112"/>
      <c r="F113" s="112"/>
      <c r="G113" s="112"/>
      <c r="H113" s="112"/>
      <c r="I113" s="112"/>
      <c r="J113" s="113">
        <f>J688</f>
        <v>0</v>
      </c>
      <c r="L113" s="110"/>
    </row>
    <row r="114" spans="2:12" s="9" customFormat="1" ht="19.899999999999999" customHeight="1">
      <c r="B114" s="110"/>
      <c r="D114" s="111" t="s">
        <v>259</v>
      </c>
      <c r="E114" s="112"/>
      <c r="F114" s="112"/>
      <c r="G114" s="112"/>
      <c r="H114" s="112"/>
      <c r="I114" s="112"/>
      <c r="J114" s="113">
        <f>J691</f>
        <v>0</v>
      </c>
      <c r="L114" s="110"/>
    </row>
    <row r="115" spans="2:12" s="9" customFormat="1" ht="19.899999999999999" customHeight="1">
      <c r="B115" s="110"/>
      <c r="D115" s="111" t="s">
        <v>260</v>
      </c>
      <c r="E115" s="112"/>
      <c r="F115" s="112"/>
      <c r="G115" s="112"/>
      <c r="H115" s="112"/>
      <c r="I115" s="112"/>
      <c r="J115" s="113">
        <f>J694</f>
        <v>0</v>
      </c>
      <c r="L115" s="110"/>
    </row>
    <row r="116" spans="2:12" s="8" customFormat="1" ht="21.75" customHeight="1">
      <c r="B116" s="106"/>
      <c r="D116" s="114" t="s">
        <v>261</v>
      </c>
      <c r="J116" s="115">
        <f>J703</f>
        <v>0</v>
      </c>
      <c r="L116" s="106"/>
    </row>
    <row r="117" spans="2:12" s="1" customFormat="1" ht="21.75" customHeight="1">
      <c r="B117" s="32"/>
      <c r="L117" s="32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2"/>
    </row>
    <row r="122" spans="2:12" s="1" customFormat="1" ht="6.95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2"/>
    </row>
    <row r="123" spans="2:12" s="1" customFormat="1" ht="24.95" customHeight="1">
      <c r="B123" s="32"/>
      <c r="C123" s="21" t="s">
        <v>262</v>
      </c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16</v>
      </c>
      <c r="L125" s="32"/>
    </row>
    <row r="126" spans="2:12" s="1" customFormat="1" ht="16.5" customHeight="1">
      <c r="B126" s="32"/>
      <c r="E126" s="250" t="str">
        <f>E7</f>
        <v>Rekonstrukce silnice II/343 Hlinsko</v>
      </c>
      <c r="F126" s="251"/>
      <c r="G126" s="251"/>
      <c r="H126" s="251"/>
      <c r="L126" s="32"/>
    </row>
    <row r="127" spans="2:12" s="1" customFormat="1" ht="12" customHeight="1">
      <c r="B127" s="32"/>
      <c r="C127" s="27" t="s">
        <v>115</v>
      </c>
      <c r="L127" s="32"/>
    </row>
    <row r="128" spans="2:12" s="1" customFormat="1" ht="16.5" customHeight="1">
      <c r="B128" s="32"/>
      <c r="E128" s="230" t="str">
        <f>E9</f>
        <v>SO501 - Přeložka STL plynovodu č.1</v>
      </c>
      <c r="F128" s="252"/>
      <c r="G128" s="252"/>
      <c r="H128" s="252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20</v>
      </c>
      <c r="F130" s="25" t="str">
        <f>F12</f>
        <v>Hlinsko</v>
      </c>
      <c r="I130" s="27" t="s">
        <v>22</v>
      </c>
      <c r="J130" s="52" t="str">
        <f>IF(J12="","",J12)</f>
        <v>12. 12. 2023</v>
      </c>
      <c r="L130" s="32"/>
    </row>
    <row r="131" spans="2:65" s="1" customFormat="1" ht="6.95" customHeight="1">
      <c r="B131" s="32"/>
      <c r="L131" s="32"/>
    </row>
    <row r="132" spans="2:65" s="1" customFormat="1" ht="15.2" customHeight="1">
      <c r="B132" s="32"/>
      <c r="C132" s="27" t="s">
        <v>24</v>
      </c>
      <c r="F132" s="25" t="str">
        <f>E15</f>
        <v>PRODIN a.s.</v>
      </c>
      <c r="I132" s="27" t="s">
        <v>32</v>
      </c>
      <c r="J132" s="30" t="str">
        <f>E21</f>
        <v>FORGAS a.s.</v>
      </c>
      <c r="L132" s="32"/>
    </row>
    <row r="133" spans="2:65" s="1" customFormat="1" ht="15.2" customHeight="1">
      <c r="B133" s="32"/>
      <c r="C133" s="27" t="s">
        <v>30</v>
      </c>
      <c r="F133" s="25" t="str">
        <f>IF(E18="","",E18)</f>
        <v>Vyplň údaj</v>
      </c>
      <c r="I133" s="27" t="s">
        <v>37</v>
      </c>
      <c r="J133" s="30" t="str">
        <f>E24</f>
        <v>Petr Teplý</v>
      </c>
      <c r="L133" s="32"/>
    </row>
    <row r="134" spans="2:65" s="1" customFormat="1" ht="10.35" customHeight="1">
      <c r="B134" s="32"/>
      <c r="L134" s="32"/>
    </row>
    <row r="135" spans="2:65" s="10" customFormat="1" ht="29.25" customHeight="1">
      <c r="B135" s="116"/>
      <c r="C135" s="117" t="s">
        <v>263</v>
      </c>
      <c r="D135" s="118" t="s">
        <v>65</v>
      </c>
      <c r="E135" s="118" t="s">
        <v>61</v>
      </c>
      <c r="F135" s="118" t="s">
        <v>62</v>
      </c>
      <c r="G135" s="118" t="s">
        <v>264</v>
      </c>
      <c r="H135" s="118" t="s">
        <v>265</v>
      </c>
      <c r="I135" s="118" t="s">
        <v>266</v>
      </c>
      <c r="J135" s="118" t="s">
        <v>239</v>
      </c>
      <c r="K135" s="119" t="s">
        <v>267</v>
      </c>
      <c r="L135" s="116"/>
      <c r="M135" s="59" t="s">
        <v>1</v>
      </c>
      <c r="N135" s="60" t="s">
        <v>44</v>
      </c>
      <c r="O135" s="60" t="s">
        <v>268</v>
      </c>
      <c r="P135" s="60" t="s">
        <v>269</v>
      </c>
      <c r="Q135" s="60" t="s">
        <v>270</v>
      </c>
      <c r="R135" s="60" t="s">
        <v>271</v>
      </c>
      <c r="S135" s="60" t="s">
        <v>272</v>
      </c>
      <c r="T135" s="61" t="s">
        <v>273</v>
      </c>
    </row>
    <row r="136" spans="2:65" s="1" customFormat="1" ht="22.9" customHeight="1">
      <c r="B136" s="32"/>
      <c r="C136" s="64" t="s">
        <v>274</v>
      </c>
      <c r="J136" s="120">
        <f>BK136</f>
        <v>0</v>
      </c>
      <c r="L136" s="32"/>
      <c r="M136" s="62"/>
      <c r="N136" s="53"/>
      <c r="O136" s="53"/>
      <c r="P136" s="121">
        <f>P137+P589+P687+P703</f>
        <v>0</v>
      </c>
      <c r="Q136" s="53"/>
      <c r="R136" s="121">
        <f>R137+R589+R687+R703</f>
        <v>104.13680848</v>
      </c>
      <c r="S136" s="53"/>
      <c r="T136" s="122">
        <f>T137+T589+T687+T703</f>
        <v>174.04807999999997</v>
      </c>
      <c r="AT136" s="17" t="s">
        <v>79</v>
      </c>
      <c r="AU136" s="17" t="s">
        <v>241</v>
      </c>
      <c r="BK136" s="123">
        <f>BK137+BK589+BK687+BK703</f>
        <v>0</v>
      </c>
    </row>
    <row r="137" spans="2:65" s="11" customFormat="1" ht="25.9" customHeight="1">
      <c r="B137" s="124"/>
      <c r="D137" s="125" t="s">
        <v>79</v>
      </c>
      <c r="E137" s="126" t="s">
        <v>275</v>
      </c>
      <c r="F137" s="126" t="s">
        <v>276</v>
      </c>
      <c r="I137" s="127"/>
      <c r="J137" s="115">
        <f>BK137</f>
        <v>0</v>
      </c>
      <c r="L137" s="124"/>
      <c r="M137" s="128"/>
      <c r="P137" s="129">
        <f>P138+P241+P370+P444+P532+P537+P553+P564+P572+P587</f>
        <v>0</v>
      </c>
      <c r="R137" s="129">
        <f>R138+R241+R370+R444+R532+R537+R553+R564+R572+R587</f>
        <v>104.10720848</v>
      </c>
      <c r="T137" s="130">
        <f>T138+T241+T370+T444+T532+T537+T553+T564+T572+T587</f>
        <v>173.56807999999998</v>
      </c>
      <c r="AR137" s="125" t="s">
        <v>88</v>
      </c>
      <c r="AT137" s="131" t="s">
        <v>79</v>
      </c>
      <c r="AU137" s="131" t="s">
        <v>80</v>
      </c>
      <c r="AY137" s="125" t="s">
        <v>277</v>
      </c>
      <c r="BK137" s="132">
        <f>BK138+BK241+BK370+BK444+BK532+BK537+BK553+BK564+BK572+BK587</f>
        <v>0</v>
      </c>
    </row>
    <row r="138" spans="2:65" s="11" customFormat="1" ht="22.9" customHeight="1">
      <c r="B138" s="124"/>
      <c r="D138" s="125" t="s">
        <v>79</v>
      </c>
      <c r="E138" s="133" t="s">
        <v>278</v>
      </c>
      <c r="F138" s="133" t="s">
        <v>279</v>
      </c>
      <c r="I138" s="127"/>
      <c r="J138" s="134">
        <f>BK138</f>
        <v>0</v>
      </c>
      <c r="L138" s="124"/>
      <c r="M138" s="128"/>
      <c r="P138" s="129">
        <f>SUM(P139:P240)</f>
        <v>0</v>
      </c>
      <c r="R138" s="129">
        <f>SUM(R139:R240)</f>
        <v>44.631771999999998</v>
      </c>
      <c r="T138" s="130">
        <f>SUM(T139:T240)</f>
        <v>137.41999999999999</v>
      </c>
      <c r="AR138" s="125" t="s">
        <v>88</v>
      </c>
      <c r="AT138" s="131" t="s">
        <v>79</v>
      </c>
      <c r="AU138" s="131" t="s">
        <v>88</v>
      </c>
      <c r="AY138" s="125" t="s">
        <v>277</v>
      </c>
      <c r="BK138" s="132">
        <f>SUM(BK139:BK240)</f>
        <v>0</v>
      </c>
    </row>
    <row r="139" spans="2:65" s="1" customFormat="1" ht="24.2" customHeight="1">
      <c r="B139" s="135"/>
      <c r="C139" s="136" t="s">
        <v>88</v>
      </c>
      <c r="D139" s="136" t="s">
        <v>280</v>
      </c>
      <c r="E139" s="137" t="s">
        <v>281</v>
      </c>
      <c r="F139" s="138" t="s">
        <v>282</v>
      </c>
      <c r="G139" s="139" t="s">
        <v>139</v>
      </c>
      <c r="H139" s="140">
        <v>340</v>
      </c>
      <c r="I139" s="141"/>
      <c r="J139" s="142">
        <f>ROUND(I139*H139,2)</f>
        <v>0</v>
      </c>
      <c r="K139" s="138" t="s">
        <v>283</v>
      </c>
      <c r="L139" s="32"/>
      <c r="M139" s="143" t="s">
        <v>1</v>
      </c>
      <c r="N139" s="144" t="s">
        <v>45</v>
      </c>
      <c r="P139" s="145">
        <f>O139*H139</f>
        <v>0</v>
      </c>
      <c r="Q139" s="145">
        <v>0</v>
      </c>
      <c r="R139" s="145">
        <f>Q139*H139</f>
        <v>0</v>
      </c>
      <c r="S139" s="145">
        <v>9.8000000000000004E-2</v>
      </c>
      <c r="T139" s="146">
        <f>S139*H139</f>
        <v>33.32</v>
      </c>
      <c r="AR139" s="147" t="s">
        <v>152</v>
      </c>
      <c r="AT139" s="147" t="s">
        <v>280</v>
      </c>
      <c r="AU139" s="147" t="s">
        <v>90</v>
      </c>
      <c r="AY139" s="17" t="s">
        <v>277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88</v>
      </c>
      <c r="BK139" s="148">
        <f>ROUND(I139*H139,2)</f>
        <v>0</v>
      </c>
      <c r="BL139" s="17" t="s">
        <v>152</v>
      </c>
      <c r="BM139" s="147" t="s">
        <v>284</v>
      </c>
    </row>
    <row r="140" spans="2:65" s="12" customFormat="1" ht="11.25">
      <c r="B140" s="149"/>
      <c r="D140" s="150" t="s">
        <v>285</v>
      </c>
      <c r="E140" s="151" t="s">
        <v>1</v>
      </c>
      <c r="F140" s="152" t="s">
        <v>286</v>
      </c>
      <c r="H140" s="151" t="s">
        <v>1</v>
      </c>
      <c r="I140" s="153"/>
      <c r="L140" s="149"/>
      <c r="M140" s="154"/>
      <c r="T140" s="155"/>
      <c r="AT140" s="151" t="s">
        <v>285</v>
      </c>
      <c r="AU140" s="151" t="s">
        <v>90</v>
      </c>
      <c r="AV140" s="12" t="s">
        <v>88</v>
      </c>
      <c r="AW140" s="12" t="s">
        <v>36</v>
      </c>
      <c r="AX140" s="12" t="s">
        <v>80</v>
      </c>
      <c r="AY140" s="151" t="s">
        <v>277</v>
      </c>
    </row>
    <row r="141" spans="2:65" s="12" customFormat="1" ht="11.25">
      <c r="B141" s="149"/>
      <c r="D141" s="150" t="s">
        <v>285</v>
      </c>
      <c r="E141" s="151" t="s">
        <v>1</v>
      </c>
      <c r="F141" s="152" t="s">
        <v>287</v>
      </c>
      <c r="H141" s="151" t="s">
        <v>1</v>
      </c>
      <c r="I141" s="153"/>
      <c r="L141" s="149"/>
      <c r="M141" s="154"/>
      <c r="T141" s="155"/>
      <c r="AT141" s="151" t="s">
        <v>285</v>
      </c>
      <c r="AU141" s="151" t="s">
        <v>90</v>
      </c>
      <c r="AV141" s="12" t="s">
        <v>88</v>
      </c>
      <c r="AW141" s="12" t="s">
        <v>36</v>
      </c>
      <c r="AX141" s="12" t="s">
        <v>80</v>
      </c>
      <c r="AY141" s="151" t="s">
        <v>277</v>
      </c>
    </row>
    <row r="142" spans="2:65" s="13" customFormat="1" ht="11.25">
      <c r="B142" s="156"/>
      <c r="D142" s="150" t="s">
        <v>285</v>
      </c>
      <c r="E142" s="157" t="s">
        <v>1</v>
      </c>
      <c r="F142" s="158" t="s">
        <v>288</v>
      </c>
      <c r="H142" s="159">
        <v>20</v>
      </c>
      <c r="I142" s="160"/>
      <c r="L142" s="156"/>
      <c r="M142" s="161"/>
      <c r="T142" s="162"/>
      <c r="AT142" s="157" t="s">
        <v>285</v>
      </c>
      <c r="AU142" s="157" t="s">
        <v>90</v>
      </c>
      <c r="AV142" s="13" t="s">
        <v>90</v>
      </c>
      <c r="AW142" s="13" t="s">
        <v>36</v>
      </c>
      <c r="AX142" s="13" t="s">
        <v>80</v>
      </c>
      <c r="AY142" s="157" t="s">
        <v>277</v>
      </c>
    </row>
    <row r="143" spans="2:65" s="13" customFormat="1" ht="11.25">
      <c r="B143" s="156"/>
      <c r="D143" s="150" t="s">
        <v>285</v>
      </c>
      <c r="E143" s="157" t="s">
        <v>1</v>
      </c>
      <c r="F143" s="158" t="s">
        <v>289</v>
      </c>
      <c r="H143" s="159">
        <v>150</v>
      </c>
      <c r="I143" s="160"/>
      <c r="L143" s="156"/>
      <c r="M143" s="161"/>
      <c r="T143" s="162"/>
      <c r="AT143" s="157" t="s">
        <v>285</v>
      </c>
      <c r="AU143" s="157" t="s">
        <v>90</v>
      </c>
      <c r="AV143" s="13" t="s">
        <v>90</v>
      </c>
      <c r="AW143" s="13" t="s">
        <v>36</v>
      </c>
      <c r="AX143" s="13" t="s">
        <v>80</v>
      </c>
      <c r="AY143" s="157" t="s">
        <v>277</v>
      </c>
    </row>
    <row r="144" spans="2:65" s="14" customFormat="1" ht="11.25">
      <c r="B144" s="163"/>
      <c r="D144" s="150" t="s">
        <v>285</v>
      </c>
      <c r="E144" s="164" t="s">
        <v>137</v>
      </c>
      <c r="F144" s="165" t="s">
        <v>290</v>
      </c>
      <c r="H144" s="166">
        <v>170</v>
      </c>
      <c r="I144" s="167"/>
      <c r="L144" s="163"/>
      <c r="M144" s="168"/>
      <c r="T144" s="169"/>
      <c r="AT144" s="164" t="s">
        <v>285</v>
      </c>
      <c r="AU144" s="164" t="s">
        <v>90</v>
      </c>
      <c r="AV144" s="14" t="s">
        <v>291</v>
      </c>
      <c r="AW144" s="14" t="s">
        <v>36</v>
      </c>
      <c r="AX144" s="14" t="s">
        <v>80</v>
      </c>
      <c r="AY144" s="164" t="s">
        <v>277</v>
      </c>
    </row>
    <row r="145" spans="2:65" s="13" customFormat="1" ht="11.25">
      <c r="B145" s="156"/>
      <c r="D145" s="150" t="s">
        <v>285</v>
      </c>
      <c r="E145" s="157" t="s">
        <v>1</v>
      </c>
      <c r="F145" s="158" t="s">
        <v>292</v>
      </c>
      <c r="H145" s="159">
        <v>170</v>
      </c>
      <c r="I145" s="160"/>
      <c r="L145" s="156"/>
      <c r="M145" s="161"/>
      <c r="T145" s="162"/>
      <c r="AT145" s="157" t="s">
        <v>285</v>
      </c>
      <c r="AU145" s="157" t="s">
        <v>90</v>
      </c>
      <c r="AV145" s="13" t="s">
        <v>90</v>
      </c>
      <c r="AW145" s="13" t="s">
        <v>36</v>
      </c>
      <c r="AX145" s="13" t="s">
        <v>80</v>
      </c>
      <c r="AY145" s="157" t="s">
        <v>277</v>
      </c>
    </row>
    <row r="146" spans="2:65" s="14" customFormat="1" ht="11.25">
      <c r="B146" s="163"/>
      <c r="D146" s="150" t="s">
        <v>285</v>
      </c>
      <c r="E146" s="164" t="s">
        <v>1</v>
      </c>
      <c r="F146" s="165" t="s">
        <v>290</v>
      </c>
      <c r="H146" s="166">
        <v>170</v>
      </c>
      <c r="I146" s="167"/>
      <c r="L146" s="163"/>
      <c r="M146" s="168"/>
      <c r="T146" s="169"/>
      <c r="AT146" s="164" t="s">
        <v>285</v>
      </c>
      <c r="AU146" s="164" t="s">
        <v>90</v>
      </c>
      <c r="AV146" s="14" t="s">
        <v>291</v>
      </c>
      <c r="AW146" s="14" t="s">
        <v>36</v>
      </c>
      <c r="AX146" s="14" t="s">
        <v>80</v>
      </c>
      <c r="AY146" s="164" t="s">
        <v>277</v>
      </c>
    </row>
    <row r="147" spans="2:65" s="15" customFormat="1" ht="11.25">
      <c r="B147" s="170"/>
      <c r="D147" s="150" t="s">
        <v>285</v>
      </c>
      <c r="E147" s="171" t="s">
        <v>1</v>
      </c>
      <c r="F147" s="172" t="s">
        <v>293</v>
      </c>
      <c r="H147" s="173">
        <v>340</v>
      </c>
      <c r="I147" s="174"/>
      <c r="L147" s="170"/>
      <c r="M147" s="175"/>
      <c r="T147" s="176"/>
      <c r="AT147" s="171" t="s">
        <v>285</v>
      </c>
      <c r="AU147" s="171" t="s">
        <v>90</v>
      </c>
      <c r="AV147" s="15" t="s">
        <v>152</v>
      </c>
      <c r="AW147" s="15" t="s">
        <v>36</v>
      </c>
      <c r="AX147" s="15" t="s">
        <v>88</v>
      </c>
      <c r="AY147" s="171" t="s">
        <v>277</v>
      </c>
    </row>
    <row r="148" spans="2:65" s="1" customFormat="1" ht="24.2" customHeight="1">
      <c r="B148" s="135"/>
      <c r="C148" s="136" t="s">
        <v>90</v>
      </c>
      <c r="D148" s="136" t="s">
        <v>280</v>
      </c>
      <c r="E148" s="137" t="s">
        <v>294</v>
      </c>
      <c r="F148" s="138" t="s">
        <v>295</v>
      </c>
      <c r="G148" s="139" t="s">
        <v>139</v>
      </c>
      <c r="H148" s="140">
        <v>170</v>
      </c>
      <c r="I148" s="141"/>
      <c r="J148" s="142">
        <f>ROUND(I148*H148,2)</f>
        <v>0</v>
      </c>
      <c r="K148" s="138" t="s">
        <v>283</v>
      </c>
      <c r="L148" s="32"/>
      <c r="M148" s="143" t="s">
        <v>1</v>
      </c>
      <c r="N148" s="144" t="s">
        <v>45</v>
      </c>
      <c r="P148" s="145">
        <f>O148*H148</f>
        <v>0</v>
      </c>
      <c r="Q148" s="145">
        <v>0</v>
      </c>
      <c r="R148" s="145">
        <f>Q148*H148</f>
        <v>0</v>
      </c>
      <c r="S148" s="145">
        <v>0.22</v>
      </c>
      <c r="T148" s="146">
        <f>S148*H148</f>
        <v>37.4</v>
      </c>
      <c r="AR148" s="147" t="s">
        <v>152</v>
      </c>
      <c r="AT148" s="147" t="s">
        <v>280</v>
      </c>
      <c r="AU148" s="147" t="s">
        <v>90</v>
      </c>
      <c r="AY148" s="17" t="s">
        <v>277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88</v>
      </c>
      <c r="BK148" s="148">
        <f>ROUND(I148*H148,2)</f>
        <v>0</v>
      </c>
      <c r="BL148" s="17" t="s">
        <v>152</v>
      </c>
      <c r="BM148" s="147" t="s">
        <v>296</v>
      </c>
    </row>
    <row r="149" spans="2:65" s="12" customFormat="1" ht="11.25">
      <c r="B149" s="149"/>
      <c r="D149" s="150" t="s">
        <v>285</v>
      </c>
      <c r="E149" s="151" t="s">
        <v>1</v>
      </c>
      <c r="F149" s="152" t="s">
        <v>286</v>
      </c>
      <c r="H149" s="151" t="s">
        <v>1</v>
      </c>
      <c r="I149" s="153"/>
      <c r="L149" s="149"/>
      <c r="M149" s="154"/>
      <c r="T149" s="155"/>
      <c r="AT149" s="151" t="s">
        <v>285</v>
      </c>
      <c r="AU149" s="151" t="s">
        <v>90</v>
      </c>
      <c r="AV149" s="12" t="s">
        <v>88</v>
      </c>
      <c r="AW149" s="12" t="s">
        <v>36</v>
      </c>
      <c r="AX149" s="12" t="s">
        <v>80</v>
      </c>
      <c r="AY149" s="151" t="s">
        <v>277</v>
      </c>
    </row>
    <row r="150" spans="2:65" s="13" customFormat="1" ht="11.25">
      <c r="B150" s="156"/>
      <c r="D150" s="150" t="s">
        <v>285</v>
      </c>
      <c r="E150" s="157" t="s">
        <v>1</v>
      </c>
      <c r="F150" s="158" t="s">
        <v>297</v>
      </c>
      <c r="H150" s="159">
        <v>170</v>
      </c>
      <c r="I150" s="160"/>
      <c r="L150" s="156"/>
      <c r="M150" s="161"/>
      <c r="T150" s="162"/>
      <c r="AT150" s="157" t="s">
        <v>285</v>
      </c>
      <c r="AU150" s="157" t="s">
        <v>90</v>
      </c>
      <c r="AV150" s="13" t="s">
        <v>90</v>
      </c>
      <c r="AW150" s="13" t="s">
        <v>36</v>
      </c>
      <c r="AX150" s="13" t="s">
        <v>80</v>
      </c>
      <c r="AY150" s="157" t="s">
        <v>277</v>
      </c>
    </row>
    <row r="151" spans="2:65" s="15" customFormat="1" ht="11.25">
      <c r="B151" s="170"/>
      <c r="D151" s="150" t="s">
        <v>285</v>
      </c>
      <c r="E151" s="171" t="s">
        <v>1</v>
      </c>
      <c r="F151" s="172" t="s">
        <v>293</v>
      </c>
      <c r="H151" s="173">
        <v>170</v>
      </c>
      <c r="I151" s="174"/>
      <c r="L151" s="170"/>
      <c r="M151" s="175"/>
      <c r="T151" s="176"/>
      <c r="AT151" s="171" t="s">
        <v>285</v>
      </c>
      <c r="AU151" s="171" t="s">
        <v>90</v>
      </c>
      <c r="AV151" s="15" t="s">
        <v>152</v>
      </c>
      <c r="AW151" s="15" t="s">
        <v>36</v>
      </c>
      <c r="AX151" s="15" t="s">
        <v>88</v>
      </c>
      <c r="AY151" s="171" t="s">
        <v>277</v>
      </c>
    </row>
    <row r="152" spans="2:65" s="1" customFormat="1" ht="24.2" customHeight="1">
      <c r="B152" s="135"/>
      <c r="C152" s="136" t="s">
        <v>291</v>
      </c>
      <c r="D152" s="136" t="s">
        <v>280</v>
      </c>
      <c r="E152" s="137" t="s">
        <v>298</v>
      </c>
      <c r="F152" s="138" t="s">
        <v>299</v>
      </c>
      <c r="G152" s="139" t="s">
        <v>139</v>
      </c>
      <c r="H152" s="140">
        <v>230</v>
      </c>
      <c r="I152" s="141"/>
      <c r="J152" s="142">
        <f>ROUND(I152*H152,2)</f>
        <v>0</v>
      </c>
      <c r="K152" s="138" t="s">
        <v>283</v>
      </c>
      <c r="L152" s="32"/>
      <c r="M152" s="143" t="s">
        <v>1</v>
      </c>
      <c r="N152" s="144" t="s">
        <v>45</v>
      </c>
      <c r="P152" s="145">
        <f>O152*H152</f>
        <v>0</v>
      </c>
      <c r="Q152" s="145">
        <v>0</v>
      </c>
      <c r="R152" s="145">
        <f>Q152*H152</f>
        <v>0</v>
      </c>
      <c r="S152" s="145">
        <v>0.28999999999999998</v>
      </c>
      <c r="T152" s="146">
        <f>S152*H152</f>
        <v>66.699999999999989</v>
      </c>
      <c r="AR152" s="147" t="s">
        <v>152</v>
      </c>
      <c r="AT152" s="147" t="s">
        <v>280</v>
      </c>
      <c r="AU152" s="147" t="s">
        <v>90</v>
      </c>
      <c r="AY152" s="17" t="s">
        <v>277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88</v>
      </c>
      <c r="BK152" s="148">
        <f>ROUND(I152*H152,2)</f>
        <v>0</v>
      </c>
      <c r="BL152" s="17" t="s">
        <v>152</v>
      </c>
      <c r="BM152" s="147" t="s">
        <v>300</v>
      </c>
    </row>
    <row r="153" spans="2:65" s="12" customFormat="1" ht="11.25">
      <c r="B153" s="149"/>
      <c r="D153" s="150" t="s">
        <v>285</v>
      </c>
      <c r="E153" s="151" t="s">
        <v>1</v>
      </c>
      <c r="F153" s="152" t="s">
        <v>286</v>
      </c>
      <c r="H153" s="151" t="s">
        <v>1</v>
      </c>
      <c r="I153" s="153"/>
      <c r="L153" s="149"/>
      <c r="M153" s="154"/>
      <c r="T153" s="155"/>
      <c r="AT153" s="151" t="s">
        <v>285</v>
      </c>
      <c r="AU153" s="151" t="s">
        <v>90</v>
      </c>
      <c r="AV153" s="12" t="s">
        <v>88</v>
      </c>
      <c r="AW153" s="12" t="s">
        <v>36</v>
      </c>
      <c r="AX153" s="12" t="s">
        <v>80</v>
      </c>
      <c r="AY153" s="151" t="s">
        <v>277</v>
      </c>
    </row>
    <row r="154" spans="2:65" s="13" customFormat="1" ht="11.25">
      <c r="B154" s="156"/>
      <c r="D154" s="150" t="s">
        <v>285</v>
      </c>
      <c r="E154" s="157" t="s">
        <v>1</v>
      </c>
      <c r="F154" s="158" t="s">
        <v>301</v>
      </c>
      <c r="H154" s="159">
        <v>170</v>
      </c>
      <c r="I154" s="160"/>
      <c r="L154" s="156"/>
      <c r="M154" s="161"/>
      <c r="T154" s="162"/>
      <c r="AT154" s="157" t="s">
        <v>285</v>
      </c>
      <c r="AU154" s="157" t="s">
        <v>90</v>
      </c>
      <c r="AV154" s="13" t="s">
        <v>90</v>
      </c>
      <c r="AW154" s="13" t="s">
        <v>36</v>
      </c>
      <c r="AX154" s="13" t="s">
        <v>80</v>
      </c>
      <c r="AY154" s="157" t="s">
        <v>277</v>
      </c>
    </row>
    <row r="155" spans="2:65" s="14" customFormat="1" ht="11.25">
      <c r="B155" s="163"/>
      <c r="D155" s="150" t="s">
        <v>285</v>
      </c>
      <c r="E155" s="164" t="s">
        <v>1</v>
      </c>
      <c r="F155" s="165" t="s">
        <v>290</v>
      </c>
      <c r="H155" s="166">
        <v>170</v>
      </c>
      <c r="I155" s="167"/>
      <c r="L155" s="163"/>
      <c r="M155" s="168"/>
      <c r="T155" s="169"/>
      <c r="AT155" s="164" t="s">
        <v>285</v>
      </c>
      <c r="AU155" s="164" t="s">
        <v>90</v>
      </c>
      <c r="AV155" s="14" t="s">
        <v>291</v>
      </c>
      <c r="AW155" s="14" t="s">
        <v>36</v>
      </c>
      <c r="AX155" s="14" t="s">
        <v>80</v>
      </c>
      <c r="AY155" s="164" t="s">
        <v>277</v>
      </c>
    </row>
    <row r="156" spans="2:65" s="12" customFormat="1" ht="11.25">
      <c r="B156" s="149"/>
      <c r="D156" s="150" t="s">
        <v>285</v>
      </c>
      <c r="E156" s="151" t="s">
        <v>1</v>
      </c>
      <c r="F156" s="152" t="s">
        <v>302</v>
      </c>
      <c r="H156" s="151" t="s">
        <v>1</v>
      </c>
      <c r="I156" s="153"/>
      <c r="L156" s="149"/>
      <c r="M156" s="154"/>
      <c r="T156" s="155"/>
      <c r="AT156" s="151" t="s">
        <v>285</v>
      </c>
      <c r="AU156" s="151" t="s">
        <v>90</v>
      </c>
      <c r="AV156" s="12" t="s">
        <v>88</v>
      </c>
      <c r="AW156" s="12" t="s">
        <v>36</v>
      </c>
      <c r="AX156" s="12" t="s">
        <v>80</v>
      </c>
      <c r="AY156" s="151" t="s">
        <v>277</v>
      </c>
    </row>
    <row r="157" spans="2:65" s="13" customFormat="1" ht="11.25">
      <c r="B157" s="156"/>
      <c r="D157" s="150" t="s">
        <v>285</v>
      </c>
      <c r="E157" s="157" t="s">
        <v>1</v>
      </c>
      <c r="F157" s="158" t="s">
        <v>303</v>
      </c>
      <c r="H157" s="159">
        <v>60</v>
      </c>
      <c r="I157" s="160"/>
      <c r="L157" s="156"/>
      <c r="M157" s="161"/>
      <c r="T157" s="162"/>
      <c r="AT157" s="157" t="s">
        <v>285</v>
      </c>
      <c r="AU157" s="157" t="s">
        <v>90</v>
      </c>
      <c r="AV157" s="13" t="s">
        <v>90</v>
      </c>
      <c r="AW157" s="13" t="s">
        <v>36</v>
      </c>
      <c r="AX157" s="13" t="s">
        <v>80</v>
      </c>
      <c r="AY157" s="157" t="s">
        <v>277</v>
      </c>
    </row>
    <row r="158" spans="2:65" s="14" customFormat="1" ht="11.25">
      <c r="B158" s="163"/>
      <c r="D158" s="150" t="s">
        <v>285</v>
      </c>
      <c r="E158" s="164" t="s">
        <v>212</v>
      </c>
      <c r="F158" s="165" t="s">
        <v>290</v>
      </c>
      <c r="H158" s="166">
        <v>60</v>
      </c>
      <c r="I158" s="167"/>
      <c r="L158" s="163"/>
      <c r="M158" s="168"/>
      <c r="T158" s="169"/>
      <c r="AT158" s="164" t="s">
        <v>285</v>
      </c>
      <c r="AU158" s="164" t="s">
        <v>90</v>
      </c>
      <c r="AV158" s="14" t="s">
        <v>291</v>
      </c>
      <c r="AW158" s="14" t="s">
        <v>36</v>
      </c>
      <c r="AX158" s="14" t="s">
        <v>80</v>
      </c>
      <c r="AY158" s="164" t="s">
        <v>277</v>
      </c>
    </row>
    <row r="159" spans="2:65" s="15" customFormat="1" ht="11.25">
      <c r="B159" s="170"/>
      <c r="D159" s="150" t="s">
        <v>285</v>
      </c>
      <c r="E159" s="171" t="s">
        <v>1</v>
      </c>
      <c r="F159" s="172" t="s">
        <v>293</v>
      </c>
      <c r="H159" s="173">
        <v>230</v>
      </c>
      <c r="I159" s="174"/>
      <c r="L159" s="170"/>
      <c r="M159" s="175"/>
      <c r="T159" s="176"/>
      <c r="AT159" s="171" t="s">
        <v>285</v>
      </c>
      <c r="AU159" s="171" t="s">
        <v>90</v>
      </c>
      <c r="AV159" s="15" t="s">
        <v>152</v>
      </c>
      <c r="AW159" s="15" t="s">
        <v>36</v>
      </c>
      <c r="AX159" s="15" t="s">
        <v>88</v>
      </c>
      <c r="AY159" s="171" t="s">
        <v>277</v>
      </c>
    </row>
    <row r="160" spans="2:65" s="1" customFormat="1" ht="24.2" customHeight="1">
      <c r="B160" s="135"/>
      <c r="C160" s="136" t="s">
        <v>152</v>
      </c>
      <c r="D160" s="136" t="s">
        <v>280</v>
      </c>
      <c r="E160" s="137" t="s">
        <v>304</v>
      </c>
      <c r="F160" s="138" t="s">
        <v>305</v>
      </c>
      <c r="G160" s="139" t="s">
        <v>306</v>
      </c>
      <c r="H160" s="140">
        <v>48</v>
      </c>
      <c r="I160" s="141"/>
      <c r="J160" s="142">
        <f>ROUND(I160*H160,2)</f>
        <v>0</v>
      </c>
      <c r="K160" s="138" t="s">
        <v>283</v>
      </c>
      <c r="L160" s="32"/>
      <c r="M160" s="143" t="s">
        <v>1</v>
      </c>
      <c r="N160" s="144" t="s">
        <v>45</v>
      </c>
      <c r="P160" s="145">
        <f>O160*H160</f>
        <v>0</v>
      </c>
      <c r="Q160" s="145">
        <v>3.0000000000000001E-5</v>
      </c>
      <c r="R160" s="145">
        <f>Q160*H160</f>
        <v>1.4400000000000001E-3</v>
      </c>
      <c r="S160" s="145">
        <v>0</v>
      </c>
      <c r="T160" s="146">
        <f>S160*H160</f>
        <v>0</v>
      </c>
      <c r="AR160" s="147" t="s">
        <v>152</v>
      </c>
      <c r="AT160" s="147" t="s">
        <v>280</v>
      </c>
      <c r="AU160" s="147" t="s">
        <v>90</v>
      </c>
      <c r="AY160" s="17" t="s">
        <v>277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88</v>
      </c>
      <c r="BK160" s="148">
        <f>ROUND(I160*H160,2)</f>
        <v>0</v>
      </c>
      <c r="BL160" s="17" t="s">
        <v>152</v>
      </c>
      <c r="BM160" s="147" t="s">
        <v>307</v>
      </c>
    </row>
    <row r="161" spans="2:65" s="13" customFormat="1" ht="11.25">
      <c r="B161" s="156"/>
      <c r="D161" s="150" t="s">
        <v>285</v>
      </c>
      <c r="E161" s="157" t="s">
        <v>1</v>
      </c>
      <c r="F161" s="158" t="s">
        <v>308</v>
      </c>
      <c r="H161" s="159">
        <v>48</v>
      </c>
      <c r="I161" s="160"/>
      <c r="L161" s="156"/>
      <c r="M161" s="161"/>
      <c r="T161" s="162"/>
      <c r="AT161" s="157" t="s">
        <v>285</v>
      </c>
      <c r="AU161" s="157" t="s">
        <v>90</v>
      </c>
      <c r="AV161" s="13" t="s">
        <v>90</v>
      </c>
      <c r="AW161" s="13" t="s">
        <v>36</v>
      </c>
      <c r="AX161" s="13" t="s">
        <v>88</v>
      </c>
      <c r="AY161" s="157" t="s">
        <v>277</v>
      </c>
    </row>
    <row r="162" spans="2:65" s="1" customFormat="1" ht="24.2" customHeight="1">
      <c r="B162" s="135"/>
      <c r="C162" s="136" t="s">
        <v>309</v>
      </c>
      <c r="D162" s="136" t="s">
        <v>280</v>
      </c>
      <c r="E162" s="137" t="s">
        <v>310</v>
      </c>
      <c r="F162" s="138" t="s">
        <v>311</v>
      </c>
      <c r="G162" s="139" t="s">
        <v>312</v>
      </c>
      <c r="H162" s="140">
        <v>5</v>
      </c>
      <c r="I162" s="141"/>
      <c r="J162" s="142">
        <f>ROUND(I162*H162,2)</f>
        <v>0</v>
      </c>
      <c r="K162" s="138" t="s">
        <v>283</v>
      </c>
      <c r="L162" s="32"/>
      <c r="M162" s="143" t="s">
        <v>1</v>
      </c>
      <c r="N162" s="144" t="s">
        <v>45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152</v>
      </c>
      <c r="AT162" s="147" t="s">
        <v>280</v>
      </c>
      <c r="AU162" s="147" t="s">
        <v>90</v>
      </c>
      <c r="AY162" s="17" t="s">
        <v>277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88</v>
      </c>
      <c r="BK162" s="148">
        <f>ROUND(I162*H162,2)</f>
        <v>0</v>
      </c>
      <c r="BL162" s="17" t="s">
        <v>152</v>
      </c>
      <c r="BM162" s="147" t="s">
        <v>313</v>
      </c>
    </row>
    <row r="163" spans="2:65" s="1" customFormat="1" ht="16.5" customHeight="1">
      <c r="B163" s="135"/>
      <c r="C163" s="136" t="s">
        <v>314</v>
      </c>
      <c r="D163" s="136" t="s">
        <v>280</v>
      </c>
      <c r="E163" s="137" t="s">
        <v>315</v>
      </c>
      <c r="F163" s="138" t="s">
        <v>316</v>
      </c>
      <c r="G163" s="139" t="s">
        <v>104</v>
      </c>
      <c r="H163" s="140">
        <v>3</v>
      </c>
      <c r="I163" s="141"/>
      <c r="J163" s="142">
        <f>ROUND(I163*H163,2)</f>
        <v>0</v>
      </c>
      <c r="K163" s="138" t="s">
        <v>283</v>
      </c>
      <c r="L163" s="32"/>
      <c r="M163" s="143" t="s">
        <v>1</v>
      </c>
      <c r="N163" s="144" t="s">
        <v>45</v>
      </c>
      <c r="P163" s="145">
        <f>O163*H163</f>
        <v>0</v>
      </c>
      <c r="Q163" s="145">
        <v>3.6900000000000002E-2</v>
      </c>
      <c r="R163" s="145">
        <f>Q163*H163</f>
        <v>0.11070000000000001</v>
      </c>
      <c r="S163" s="145">
        <v>0</v>
      </c>
      <c r="T163" s="146">
        <f>S163*H163</f>
        <v>0</v>
      </c>
      <c r="AR163" s="147" t="s">
        <v>152</v>
      </c>
      <c r="AT163" s="147" t="s">
        <v>280</v>
      </c>
      <c r="AU163" s="147" t="s">
        <v>90</v>
      </c>
      <c r="AY163" s="17" t="s">
        <v>277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88</v>
      </c>
      <c r="BK163" s="148">
        <f>ROUND(I163*H163,2)</f>
        <v>0</v>
      </c>
      <c r="BL163" s="17" t="s">
        <v>152</v>
      </c>
      <c r="BM163" s="147" t="s">
        <v>317</v>
      </c>
    </row>
    <row r="164" spans="2:65" s="13" customFormat="1" ht="11.25">
      <c r="B164" s="156"/>
      <c r="D164" s="150" t="s">
        <v>285</v>
      </c>
      <c r="E164" s="157" t="s">
        <v>1</v>
      </c>
      <c r="F164" s="158" t="s">
        <v>318</v>
      </c>
      <c r="H164" s="159">
        <v>3</v>
      </c>
      <c r="I164" s="160"/>
      <c r="L164" s="156"/>
      <c r="M164" s="161"/>
      <c r="T164" s="162"/>
      <c r="AT164" s="157" t="s">
        <v>285</v>
      </c>
      <c r="AU164" s="157" t="s">
        <v>90</v>
      </c>
      <c r="AV164" s="13" t="s">
        <v>90</v>
      </c>
      <c r="AW164" s="13" t="s">
        <v>36</v>
      </c>
      <c r="AX164" s="13" t="s">
        <v>80</v>
      </c>
      <c r="AY164" s="157" t="s">
        <v>277</v>
      </c>
    </row>
    <row r="165" spans="2:65" s="15" customFormat="1" ht="11.25">
      <c r="B165" s="170"/>
      <c r="D165" s="150" t="s">
        <v>285</v>
      </c>
      <c r="E165" s="171" t="s">
        <v>1</v>
      </c>
      <c r="F165" s="172" t="s">
        <v>293</v>
      </c>
      <c r="H165" s="173">
        <v>3</v>
      </c>
      <c r="I165" s="174"/>
      <c r="L165" s="170"/>
      <c r="M165" s="175"/>
      <c r="T165" s="176"/>
      <c r="AT165" s="171" t="s">
        <v>285</v>
      </c>
      <c r="AU165" s="171" t="s">
        <v>90</v>
      </c>
      <c r="AV165" s="15" t="s">
        <v>152</v>
      </c>
      <c r="AW165" s="15" t="s">
        <v>36</v>
      </c>
      <c r="AX165" s="15" t="s">
        <v>88</v>
      </c>
      <c r="AY165" s="171" t="s">
        <v>277</v>
      </c>
    </row>
    <row r="166" spans="2:65" s="1" customFormat="1" ht="24.2" customHeight="1">
      <c r="B166" s="135"/>
      <c r="C166" s="136" t="s">
        <v>319</v>
      </c>
      <c r="D166" s="136" t="s">
        <v>280</v>
      </c>
      <c r="E166" s="137" t="s">
        <v>320</v>
      </c>
      <c r="F166" s="138" t="s">
        <v>321</v>
      </c>
      <c r="G166" s="139" t="s">
        <v>104</v>
      </c>
      <c r="H166" s="140">
        <v>2</v>
      </c>
      <c r="I166" s="141"/>
      <c r="J166" s="142">
        <f>ROUND(I166*H166,2)</f>
        <v>0</v>
      </c>
      <c r="K166" s="138" t="s">
        <v>283</v>
      </c>
      <c r="L166" s="32"/>
      <c r="M166" s="143" t="s">
        <v>1</v>
      </c>
      <c r="N166" s="144" t="s">
        <v>45</v>
      </c>
      <c r="P166" s="145">
        <f>O166*H166</f>
        <v>0</v>
      </c>
      <c r="Q166" s="145">
        <v>8.6800000000000002E-3</v>
      </c>
      <c r="R166" s="145">
        <f>Q166*H166</f>
        <v>1.736E-2</v>
      </c>
      <c r="S166" s="145">
        <v>0</v>
      </c>
      <c r="T166" s="146">
        <f>S166*H166</f>
        <v>0</v>
      </c>
      <c r="AR166" s="147" t="s">
        <v>152</v>
      </c>
      <c r="AT166" s="147" t="s">
        <v>280</v>
      </c>
      <c r="AU166" s="147" t="s">
        <v>90</v>
      </c>
      <c r="AY166" s="17" t="s">
        <v>277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88</v>
      </c>
      <c r="BK166" s="148">
        <f>ROUND(I166*H166,2)</f>
        <v>0</v>
      </c>
      <c r="BL166" s="17" t="s">
        <v>152</v>
      </c>
      <c r="BM166" s="147" t="s">
        <v>322</v>
      </c>
    </row>
    <row r="167" spans="2:65" s="13" customFormat="1" ht="11.25">
      <c r="B167" s="156"/>
      <c r="D167" s="150" t="s">
        <v>285</v>
      </c>
      <c r="E167" s="157" t="s">
        <v>1</v>
      </c>
      <c r="F167" s="158" t="s">
        <v>323</v>
      </c>
      <c r="H167" s="159">
        <v>2</v>
      </c>
      <c r="I167" s="160"/>
      <c r="L167" s="156"/>
      <c r="M167" s="161"/>
      <c r="T167" s="162"/>
      <c r="AT167" s="157" t="s">
        <v>285</v>
      </c>
      <c r="AU167" s="157" t="s">
        <v>90</v>
      </c>
      <c r="AV167" s="13" t="s">
        <v>90</v>
      </c>
      <c r="AW167" s="13" t="s">
        <v>36</v>
      </c>
      <c r="AX167" s="13" t="s">
        <v>80</v>
      </c>
      <c r="AY167" s="157" t="s">
        <v>277</v>
      </c>
    </row>
    <row r="168" spans="2:65" s="15" customFormat="1" ht="11.25">
      <c r="B168" s="170"/>
      <c r="D168" s="150" t="s">
        <v>285</v>
      </c>
      <c r="E168" s="171" t="s">
        <v>1</v>
      </c>
      <c r="F168" s="172" t="s">
        <v>293</v>
      </c>
      <c r="H168" s="173">
        <v>2</v>
      </c>
      <c r="I168" s="174"/>
      <c r="L168" s="170"/>
      <c r="M168" s="175"/>
      <c r="T168" s="176"/>
      <c r="AT168" s="171" t="s">
        <v>285</v>
      </c>
      <c r="AU168" s="171" t="s">
        <v>90</v>
      </c>
      <c r="AV168" s="15" t="s">
        <v>152</v>
      </c>
      <c r="AW168" s="15" t="s">
        <v>36</v>
      </c>
      <c r="AX168" s="15" t="s">
        <v>88</v>
      </c>
      <c r="AY168" s="171" t="s">
        <v>277</v>
      </c>
    </row>
    <row r="169" spans="2:65" s="1" customFormat="1" ht="24.2" customHeight="1">
      <c r="B169" s="135"/>
      <c r="C169" s="136" t="s">
        <v>324</v>
      </c>
      <c r="D169" s="136" t="s">
        <v>280</v>
      </c>
      <c r="E169" s="137" t="s">
        <v>325</v>
      </c>
      <c r="F169" s="138" t="s">
        <v>326</v>
      </c>
      <c r="G169" s="139" t="s">
        <v>104</v>
      </c>
      <c r="H169" s="140">
        <v>6</v>
      </c>
      <c r="I169" s="141"/>
      <c r="J169" s="142">
        <f>ROUND(I169*H169,2)</f>
        <v>0</v>
      </c>
      <c r="K169" s="138" t="s">
        <v>283</v>
      </c>
      <c r="L169" s="32"/>
      <c r="M169" s="143" t="s">
        <v>1</v>
      </c>
      <c r="N169" s="144" t="s">
        <v>45</v>
      </c>
      <c r="P169" s="145">
        <f>O169*H169</f>
        <v>0</v>
      </c>
      <c r="Q169" s="145">
        <v>3.6900000000000002E-2</v>
      </c>
      <c r="R169" s="145">
        <f>Q169*H169</f>
        <v>0.22140000000000001</v>
      </c>
      <c r="S169" s="145">
        <v>0</v>
      </c>
      <c r="T169" s="146">
        <f>S169*H169</f>
        <v>0</v>
      </c>
      <c r="AR169" s="147" t="s">
        <v>152</v>
      </c>
      <c r="AT169" s="147" t="s">
        <v>280</v>
      </c>
      <c r="AU169" s="147" t="s">
        <v>90</v>
      </c>
      <c r="AY169" s="17" t="s">
        <v>277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88</v>
      </c>
      <c r="BK169" s="148">
        <f>ROUND(I169*H169,2)</f>
        <v>0</v>
      </c>
      <c r="BL169" s="17" t="s">
        <v>152</v>
      </c>
      <c r="BM169" s="147" t="s">
        <v>327</v>
      </c>
    </row>
    <row r="170" spans="2:65" s="13" customFormat="1" ht="11.25">
      <c r="B170" s="156"/>
      <c r="D170" s="150" t="s">
        <v>285</v>
      </c>
      <c r="E170" s="157" t="s">
        <v>1</v>
      </c>
      <c r="F170" s="158" t="s">
        <v>328</v>
      </c>
      <c r="H170" s="159">
        <v>6</v>
      </c>
      <c r="I170" s="160"/>
      <c r="L170" s="156"/>
      <c r="M170" s="161"/>
      <c r="T170" s="162"/>
      <c r="AT170" s="157" t="s">
        <v>285</v>
      </c>
      <c r="AU170" s="157" t="s">
        <v>90</v>
      </c>
      <c r="AV170" s="13" t="s">
        <v>90</v>
      </c>
      <c r="AW170" s="13" t="s">
        <v>36</v>
      </c>
      <c r="AX170" s="13" t="s">
        <v>80</v>
      </c>
      <c r="AY170" s="157" t="s">
        <v>277</v>
      </c>
    </row>
    <row r="171" spans="2:65" s="15" customFormat="1" ht="11.25">
      <c r="B171" s="170"/>
      <c r="D171" s="150" t="s">
        <v>285</v>
      </c>
      <c r="E171" s="171" t="s">
        <v>1</v>
      </c>
      <c r="F171" s="172" t="s">
        <v>293</v>
      </c>
      <c r="H171" s="173">
        <v>6</v>
      </c>
      <c r="I171" s="174"/>
      <c r="L171" s="170"/>
      <c r="M171" s="175"/>
      <c r="T171" s="176"/>
      <c r="AT171" s="171" t="s">
        <v>285</v>
      </c>
      <c r="AU171" s="171" t="s">
        <v>90</v>
      </c>
      <c r="AV171" s="15" t="s">
        <v>152</v>
      </c>
      <c r="AW171" s="15" t="s">
        <v>36</v>
      </c>
      <c r="AX171" s="15" t="s">
        <v>88</v>
      </c>
      <c r="AY171" s="171" t="s">
        <v>277</v>
      </c>
    </row>
    <row r="172" spans="2:65" s="1" customFormat="1" ht="24.2" customHeight="1">
      <c r="B172" s="135"/>
      <c r="C172" s="136" t="s">
        <v>329</v>
      </c>
      <c r="D172" s="136" t="s">
        <v>280</v>
      </c>
      <c r="E172" s="137" t="s">
        <v>330</v>
      </c>
      <c r="F172" s="138" t="s">
        <v>331</v>
      </c>
      <c r="G172" s="139" t="s">
        <v>104</v>
      </c>
      <c r="H172" s="140">
        <v>146</v>
      </c>
      <c r="I172" s="141"/>
      <c r="J172" s="142">
        <f>ROUND(I172*H172,2)</f>
        <v>0</v>
      </c>
      <c r="K172" s="138" t="s">
        <v>283</v>
      </c>
      <c r="L172" s="32"/>
      <c r="M172" s="143" t="s">
        <v>1</v>
      </c>
      <c r="N172" s="144" t="s">
        <v>45</v>
      </c>
      <c r="P172" s="145">
        <f>O172*H172</f>
        <v>0</v>
      </c>
      <c r="Q172" s="145">
        <v>1E-4</v>
      </c>
      <c r="R172" s="145">
        <f>Q172*H172</f>
        <v>1.46E-2</v>
      </c>
      <c r="S172" s="145">
        <v>0</v>
      </c>
      <c r="T172" s="146">
        <f>S172*H172</f>
        <v>0</v>
      </c>
      <c r="AR172" s="147" t="s">
        <v>152</v>
      </c>
      <c r="AT172" s="147" t="s">
        <v>280</v>
      </c>
      <c r="AU172" s="147" t="s">
        <v>90</v>
      </c>
      <c r="AY172" s="17" t="s">
        <v>277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88</v>
      </c>
      <c r="BK172" s="148">
        <f>ROUND(I172*H172,2)</f>
        <v>0</v>
      </c>
      <c r="BL172" s="17" t="s">
        <v>152</v>
      </c>
      <c r="BM172" s="147" t="s">
        <v>332</v>
      </c>
    </row>
    <row r="173" spans="2:65" s="13" customFormat="1" ht="11.25">
      <c r="B173" s="156"/>
      <c r="D173" s="150" t="s">
        <v>285</v>
      </c>
      <c r="E173" s="157" t="s">
        <v>1</v>
      </c>
      <c r="F173" s="158" t="s">
        <v>333</v>
      </c>
      <c r="H173" s="159">
        <v>146</v>
      </c>
      <c r="I173" s="160"/>
      <c r="L173" s="156"/>
      <c r="M173" s="161"/>
      <c r="T173" s="162"/>
      <c r="AT173" s="157" t="s">
        <v>285</v>
      </c>
      <c r="AU173" s="157" t="s">
        <v>90</v>
      </c>
      <c r="AV173" s="13" t="s">
        <v>90</v>
      </c>
      <c r="AW173" s="13" t="s">
        <v>36</v>
      </c>
      <c r="AX173" s="13" t="s">
        <v>80</v>
      </c>
      <c r="AY173" s="157" t="s">
        <v>277</v>
      </c>
    </row>
    <row r="174" spans="2:65" s="15" customFormat="1" ht="11.25">
      <c r="B174" s="170"/>
      <c r="D174" s="150" t="s">
        <v>285</v>
      </c>
      <c r="E174" s="171" t="s">
        <v>210</v>
      </c>
      <c r="F174" s="172" t="s">
        <v>293</v>
      </c>
      <c r="H174" s="173">
        <v>146</v>
      </c>
      <c r="I174" s="174"/>
      <c r="L174" s="170"/>
      <c r="M174" s="175"/>
      <c r="T174" s="176"/>
      <c r="AT174" s="171" t="s">
        <v>285</v>
      </c>
      <c r="AU174" s="171" t="s">
        <v>90</v>
      </c>
      <c r="AV174" s="15" t="s">
        <v>152</v>
      </c>
      <c r="AW174" s="15" t="s">
        <v>36</v>
      </c>
      <c r="AX174" s="15" t="s">
        <v>88</v>
      </c>
      <c r="AY174" s="171" t="s">
        <v>277</v>
      </c>
    </row>
    <row r="175" spans="2:65" s="1" customFormat="1" ht="24.2" customHeight="1">
      <c r="B175" s="135"/>
      <c r="C175" s="136" t="s">
        <v>334</v>
      </c>
      <c r="D175" s="136" t="s">
        <v>280</v>
      </c>
      <c r="E175" s="137" t="s">
        <v>335</v>
      </c>
      <c r="F175" s="138" t="s">
        <v>336</v>
      </c>
      <c r="G175" s="139" t="s">
        <v>104</v>
      </c>
      <c r="H175" s="140">
        <v>146</v>
      </c>
      <c r="I175" s="141"/>
      <c r="J175" s="142">
        <f>ROUND(I175*H175,2)</f>
        <v>0</v>
      </c>
      <c r="K175" s="138" t="s">
        <v>283</v>
      </c>
      <c r="L175" s="32"/>
      <c r="M175" s="143" t="s">
        <v>1</v>
      </c>
      <c r="N175" s="144" t="s">
        <v>45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152</v>
      </c>
      <c r="AT175" s="147" t="s">
        <v>280</v>
      </c>
      <c r="AU175" s="147" t="s">
        <v>90</v>
      </c>
      <c r="AY175" s="17" t="s">
        <v>277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88</v>
      </c>
      <c r="BK175" s="148">
        <f>ROUND(I175*H175,2)</f>
        <v>0</v>
      </c>
      <c r="BL175" s="17" t="s">
        <v>152</v>
      </c>
      <c r="BM175" s="147" t="s">
        <v>337</v>
      </c>
    </row>
    <row r="176" spans="2:65" s="13" customFormat="1" ht="11.25">
      <c r="B176" s="156"/>
      <c r="D176" s="150" t="s">
        <v>285</v>
      </c>
      <c r="E176" s="157" t="s">
        <v>1</v>
      </c>
      <c r="F176" s="158" t="s">
        <v>210</v>
      </c>
      <c r="H176" s="159">
        <v>146</v>
      </c>
      <c r="I176" s="160"/>
      <c r="L176" s="156"/>
      <c r="M176" s="161"/>
      <c r="T176" s="162"/>
      <c r="AT176" s="157" t="s">
        <v>285</v>
      </c>
      <c r="AU176" s="157" t="s">
        <v>90</v>
      </c>
      <c r="AV176" s="13" t="s">
        <v>90</v>
      </c>
      <c r="AW176" s="13" t="s">
        <v>36</v>
      </c>
      <c r="AX176" s="13" t="s">
        <v>88</v>
      </c>
      <c r="AY176" s="157" t="s">
        <v>277</v>
      </c>
    </row>
    <row r="177" spans="2:65" s="1" customFormat="1" ht="24.2" customHeight="1">
      <c r="B177" s="135"/>
      <c r="C177" s="136" t="s">
        <v>338</v>
      </c>
      <c r="D177" s="136" t="s">
        <v>280</v>
      </c>
      <c r="E177" s="137" t="s">
        <v>339</v>
      </c>
      <c r="F177" s="138" t="s">
        <v>340</v>
      </c>
      <c r="G177" s="139" t="s">
        <v>104</v>
      </c>
      <c r="H177" s="140">
        <v>9.6</v>
      </c>
      <c r="I177" s="141"/>
      <c r="J177" s="142">
        <f>ROUND(I177*H177,2)</f>
        <v>0</v>
      </c>
      <c r="K177" s="138" t="s">
        <v>283</v>
      </c>
      <c r="L177" s="32"/>
      <c r="M177" s="143" t="s">
        <v>1</v>
      </c>
      <c r="N177" s="144" t="s">
        <v>45</v>
      </c>
      <c r="P177" s="145">
        <f>O177*H177</f>
        <v>0</v>
      </c>
      <c r="Q177" s="145">
        <v>4.6999999999999999E-4</v>
      </c>
      <c r="R177" s="145">
        <f>Q177*H177</f>
        <v>4.5119999999999995E-3</v>
      </c>
      <c r="S177" s="145">
        <v>0</v>
      </c>
      <c r="T177" s="146">
        <f>S177*H177</f>
        <v>0</v>
      </c>
      <c r="AR177" s="147" t="s">
        <v>152</v>
      </c>
      <c r="AT177" s="147" t="s">
        <v>280</v>
      </c>
      <c r="AU177" s="147" t="s">
        <v>90</v>
      </c>
      <c r="AY177" s="17" t="s">
        <v>277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88</v>
      </c>
      <c r="BK177" s="148">
        <f>ROUND(I177*H177,2)</f>
        <v>0</v>
      </c>
      <c r="BL177" s="17" t="s">
        <v>152</v>
      </c>
      <c r="BM177" s="147" t="s">
        <v>341</v>
      </c>
    </row>
    <row r="178" spans="2:65" s="13" customFormat="1" ht="11.25">
      <c r="B178" s="156"/>
      <c r="D178" s="150" t="s">
        <v>285</v>
      </c>
      <c r="E178" s="157" t="s">
        <v>102</v>
      </c>
      <c r="F178" s="158" t="s">
        <v>342</v>
      </c>
      <c r="H178" s="159">
        <v>9.6</v>
      </c>
      <c r="I178" s="160"/>
      <c r="L178" s="156"/>
      <c r="M178" s="161"/>
      <c r="T178" s="162"/>
      <c r="AT178" s="157" t="s">
        <v>285</v>
      </c>
      <c r="AU178" s="157" t="s">
        <v>90</v>
      </c>
      <c r="AV178" s="13" t="s">
        <v>90</v>
      </c>
      <c r="AW178" s="13" t="s">
        <v>36</v>
      </c>
      <c r="AX178" s="13" t="s">
        <v>88</v>
      </c>
      <c r="AY178" s="157" t="s">
        <v>277</v>
      </c>
    </row>
    <row r="179" spans="2:65" s="1" customFormat="1" ht="24.2" customHeight="1">
      <c r="B179" s="135"/>
      <c r="C179" s="136" t="s">
        <v>343</v>
      </c>
      <c r="D179" s="136" t="s">
        <v>280</v>
      </c>
      <c r="E179" s="137" t="s">
        <v>344</v>
      </c>
      <c r="F179" s="138" t="s">
        <v>345</v>
      </c>
      <c r="G179" s="139" t="s">
        <v>104</v>
      </c>
      <c r="H179" s="140">
        <v>9.6</v>
      </c>
      <c r="I179" s="141"/>
      <c r="J179" s="142">
        <f>ROUND(I179*H179,2)</f>
        <v>0</v>
      </c>
      <c r="K179" s="138" t="s">
        <v>283</v>
      </c>
      <c r="L179" s="32"/>
      <c r="M179" s="143" t="s">
        <v>1</v>
      </c>
      <c r="N179" s="144" t="s">
        <v>45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152</v>
      </c>
      <c r="AT179" s="147" t="s">
        <v>280</v>
      </c>
      <c r="AU179" s="147" t="s">
        <v>90</v>
      </c>
      <c r="AY179" s="17" t="s">
        <v>277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88</v>
      </c>
      <c r="BK179" s="148">
        <f>ROUND(I179*H179,2)</f>
        <v>0</v>
      </c>
      <c r="BL179" s="17" t="s">
        <v>152</v>
      </c>
      <c r="BM179" s="147" t="s">
        <v>346</v>
      </c>
    </row>
    <row r="180" spans="2:65" s="13" customFormat="1" ht="11.25">
      <c r="B180" s="156"/>
      <c r="D180" s="150" t="s">
        <v>285</v>
      </c>
      <c r="E180" s="157" t="s">
        <v>1</v>
      </c>
      <c r="F180" s="158" t="s">
        <v>102</v>
      </c>
      <c r="H180" s="159">
        <v>9.6</v>
      </c>
      <c r="I180" s="160"/>
      <c r="L180" s="156"/>
      <c r="M180" s="161"/>
      <c r="T180" s="162"/>
      <c r="AT180" s="157" t="s">
        <v>285</v>
      </c>
      <c r="AU180" s="157" t="s">
        <v>90</v>
      </c>
      <c r="AV180" s="13" t="s">
        <v>90</v>
      </c>
      <c r="AW180" s="13" t="s">
        <v>36</v>
      </c>
      <c r="AX180" s="13" t="s">
        <v>88</v>
      </c>
      <c r="AY180" s="157" t="s">
        <v>277</v>
      </c>
    </row>
    <row r="181" spans="2:65" s="1" customFormat="1" ht="37.9" customHeight="1">
      <c r="B181" s="135"/>
      <c r="C181" s="136" t="s">
        <v>347</v>
      </c>
      <c r="D181" s="136" t="s">
        <v>280</v>
      </c>
      <c r="E181" s="137" t="s">
        <v>348</v>
      </c>
      <c r="F181" s="138" t="s">
        <v>349</v>
      </c>
      <c r="G181" s="139" t="s">
        <v>96</v>
      </c>
      <c r="H181" s="140">
        <v>51.84</v>
      </c>
      <c r="I181" s="141"/>
      <c r="J181" s="142">
        <f>ROUND(I181*H181,2)</f>
        <v>0</v>
      </c>
      <c r="K181" s="138" t="s">
        <v>283</v>
      </c>
      <c r="L181" s="32"/>
      <c r="M181" s="143" t="s">
        <v>1</v>
      </c>
      <c r="N181" s="144" t="s">
        <v>45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152</v>
      </c>
      <c r="AT181" s="147" t="s">
        <v>280</v>
      </c>
      <c r="AU181" s="147" t="s">
        <v>90</v>
      </c>
      <c r="AY181" s="17" t="s">
        <v>277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88</v>
      </c>
      <c r="BK181" s="148">
        <f>ROUND(I181*H181,2)</f>
        <v>0</v>
      </c>
      <c r="BL181" s="17" t="s">
        <v>152</v>
      </c>
      <c r="BM181" s="147" t="s">
        <v>350</v>
      </c>
    </row>
    <row r="182" spans="2:65" s="12" customFormat="1" ht="11.25">
      <c r="B182" s="149"/>
      <c r="D182" s="150" t="s">
        <v>285</v>
      </c>
      <c r="E182" s="151" t="s">
        <v>1</v>
      </c>
      <c r="F182" s="152" t="s">
        <v>351</v>
      </c>
      <c r="H182" s="151" t="s">
        <v>1</v>
      </c>
      <c r="I182" s="153"/>
      <c r="L182" s="149"/>
      <c r="M182" s="154"/>
      <c r="T182" s="155"/>
      <c r="AT182" s="151" t="s">
        <v>285</v>
      </c>
      <c r="AU182" s="151" t="s">
        <v>90</v>
      </c>
      <c r="AV182" s="12" t="s">
        <v>88</v>
      </c>
      <c r="AW182" s="12" t="s">
        <v>36</v>
      </c>
      <c r="AX182" s="12" t="s">
        <v>80</v>
      </c>
      <c r="AY182" s="151" t="s">
        <v>277</v>
      </c>
    </row>
    <row r="183" spans="2:65" s="13" customFormat="1" ht="11.25">
      <c r="B183" s="156"/>
      <c r="D183" s="150" t="s">
        <v>285</v>
      </c>
      <c r="E183" s="157" t="s">
        <v>1</v>
      </c>
      <c r="F183" s="158" t="s">
        <v>352</v>
      </c>
      <c r="H183" s="159">
        <v>51.84</v>
      </c>
      <c r="I183" s="160"/>
      <c r="L183" s="156"/>
      <c r="M183" s="161"/>
      <c r="T183" s="162"/>
      <c r="AT183" s="157" t="s">
        <v>285</v>
      </c>
      <c r="AU183" s="157" t="s">
        <v>90</v>
      </c>
      <c r="AV183" s="13" t="s">
        <v>90</v>
      </c>
      <c r="AW183" s="13" t="s">
        <v>36</v>
      </c>
      <c r="AX183" s="13" t="s">
        <v>80</v>
      </c>
      <c r="AY183" s="157" t="s">
        <v>277</v>
      </c>
    </row>
    <row r="184" spans="2:65" s="15" customFormat="1" ht="11.25">
      <c r="B184" s="170"/>
      <c r="D184" s="150" t="s">
        <v>285</v>
      </c>
      <c r="E184" s="171" t="s">
        <v>106</v>
      </c>
      <c r="F184" s="172" t="s">
        <v>293</v>
      </c>
      <c r="H184" s="173">
        <v>51.84</v>
      </c>
      <c r="I184" s="174"/>
      <c r="L184" s="170"/>
      <c r="M184" s="175"/>
      <c r="T184" s="176"/>
      <c r="AT184" s="171" t="s">
        <v>285</v>
      </c>
      <c r="AU184" s="171" t="s">
        <v>90</v>
      </c>
      <c r="AV184" s="15" t="s">
        <v>152</v>
      </c>
      <c r="AW184" s="15" t="s">
        <v>36</v>
      </c>
      <c r="AX184" s="15" t="s">
        <v>88</v>
      </c>
      <c r="AY184" s="171" t="s">
        <v>277</v>
      </c>
    </row>
    <row r="185" spans="2:65" s="1" customFormat="1" ht="33" customHeight="1">
      <c r="B185" s="135"/>
      <c r="C185" s="136" t="s">
        <v>353</v>
      </c>
      <c r="D185" s="136" t="s">
        <v>280</v>
      </c>
      <c r="E185" s="137" t="s">
        <v>354</v>
      </c>
      <c r="F185" s="138" t="s">
        <v>355</v>
      </c>
      <c r="G185" s="139" t="s">
        <v>96</v>
      </c>
      <c r="H185" s="140">
        <v>54</v>
      </c>
      <c r="I185" s="141"/>
      <c r="J185" s="142">
        <f>ROUND(I185*H185,2)</f>
        <v>0</v>
      </c>
      <c r="K185" s="138" t="s">
        <v>283</v>
      </c>
      <c r="L185" s="32"/>
      <c r="M185" s="143" t="s">
        <v>1</v>
      </c>
      <c r="N185" s="144" t="s">
        <v>45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152</v>
      </c>
      <c r="AT185" s="147" t="s">
        <v>280</v>
      </c>
      <c r="AU185" s="147" t="s">
        <v>90</v>
      </c>
      <c r="AY185" s="17" t="s">
        <v>277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88</v>
      </c>
      <c r="BK185" s="148">
        <f>ROUND(I185*H185,2)</f>
        <v>0</v>
      </c>
      <c r="BL185" s="17" t="s">
        <v>152</v>
      </c>
      <c r="BM185" s="147" t="s">
        <v>356</v>
      </c>
    </row>
    <row r="186" spans="2:65" s="12" customFormat="1" ht="22.5">
      <c r="B186" s="149"/>
      <c r="D186" s="150" t="s">
        <v>285</v>
      </c>
      <c r="E186" s="151" t="s">
        <v>1</v>
      </c>
      <c r="F186" s="152" t="s">
        <v>357</v>
      </c>
      <c r="H186" s="151" t="s">
        <v>1</v>
      </c>
      <c r="I186" s="153"/>
      <c r="L186" s="149"/>
      <c r="M186" s="154"/>
      <c r="T186" s="155"/>
      <c r="AT186" s="151" t="s">
        <v>285</v>
      </c>
      <c r="AU186" s="151" t="s">
        <v>90</v>
      </c>
      <c r="AV186" s="12" t="s">
        <v>88</v>
      </c>
      <c r="AW186" s="12" t="s">
        <v>36</v>
      </c>
      <c r="AX186" s="12" t="s">
        <v>80</v>
      </c>
      <c r="AY186" s="151" t="s">
        <v>277</v>
      </c>
    </row>
    <row r="187" spans="2:65" s="13" customFormat="1" ht="11.25">
      <c r="B187" s="156"/>
      <c r="D187" s="150" t="s">
        <v>285</v>
      </c>
      <c r="E187" s="157" t="s">
        <v>1</v>
      </c>
      <c r="F187" s="158" t="s">
        <v>358</v>
      </c>
      <c r="H187" s="159">
        <v>54</v>
      </c>
      <c r="I187" s="160"/>
      <c r="L187" s="156"/>
      <c r="M187" s="161"/>
      <c r="T187" s="162"/>
      <c r="AT187" s="157" t="s">
        <v>285</v>
      </c>
      <c r="AU187" s="157" t="s">
        <v>90</v>
      </c>
      <c r="AV187" s="13" t="s">
        <v>90</v>
      </c>
      <c r="AW187" s="13" t="s">
        <v>36</v>
      </c>
      <c r="AX187" s="13" t="s">
        <v>80</v>
      </c>
      <c r="AY187" s="157" t="s">
        <v>277</v>
      </c>
    </row>
    <row r="188" spans="2:65" s="15" customFormat="1" ht="11.25">
      <c r="B188" s="170"/>
      <c r="D188" s="150" t="s">
        <v>285</v>
      </c>
      <c r="E188" s="171" t="s">
        <v>134</v>
      </c>
      <c r="F188" s="172" t="s">
        <v>293</v>
      </c>
      <c r="H188" s="173">
        <v>54</v>
      </c>
      <c r="I188" s="174"/>
      <c r="L188" s="170"/>
      <c r="M188" s="175"/>
      <c r="T188" s="176"/>
      <c r="AT188" s="171" t="s">
        <v>285</v>
      </c>
      <c r="AU188" s="171" t="s">
        <v>90</v>
      </c>
      <c r="AV188" s="15" t="s">
        <v>152</v>
      </c>
      <c r="AW188" s="15" t="s">
        <v>36</v>
      </c>
      <c r="AX188" s="15" t="s">
        <v>88</v>
      </c>
      <c r="AY188" s="171" t="s">
        <v>277</v>
      </c>
    </row>
    <row r="189" spans="2:65" s="1" customFormat="1" ht="33" customHeight="1">
      <c r="B189" s="135"/>
      <c r="C189" s="136" t="s">
        <v>8</v>
      </c>
      <c r="D189" s="136" t="s">
        <v>280</v>
      </c>
      <c r="E189" s="137" t="s">
        <v>359</v>
      </c>
      <c r="F189" s="138" t="s">
        <v>360</v>
      </c>
      <c r="G189" s="139" t="s">
        <v>96</v>
      </c>
      <c r="H189" s="140">
        <v>0.75</v>
      </c>
      <c r="I189" s="141"/>
      <c r="J189" s="142">
        <f>ROUND(I189*H189,2)</f>
        <v>0</v>
      </c>
      <c r="K189" s="138" t="s">
        <v>283</v>
      </c>
      <c r="L189" s="32"/>
      <c r="M189" s="143" t="s">
        <v>1</v>
      </c>
      <c r="N189" s="144" t="s">
        <v>45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152</v>
      </c>
      <c r="AT189" s="147" t="s">
        <v>280</v>
      </c>
      <c r="AU189" s="147" t="s">
        <v>90</v>
      </c>
      <c r="AY189" s="17" t="s">
        <v>277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88</v>
      </c>
      <c r="BK189" s="148">
        <f>ROUND(I189*H189,2)</f>
        <v>0</v>
      </c>
      <c r="BL189" s="17" t="s">
        <v>152</v>
      </c>
      <c r="BM189" s="147" t="s">
        <v>361</v>
      </c>
    </row>
    <row r="190" spans="2:65" s="13" customFormat="1" ht="11.25">
      <c r="B190" s="156"/>
      <c r="D190" s="150" t="s">
        <v>285</v>
      </c>
      <c r="E190" s="157" t="s">
        <v>1</v>
      </c>
      <c r="F190" s="158" t="s">
        <v>362</v>
      </c>
      <c r="H190" s="159">
        <v>0.75</v>
      </c>
      <c r="I190" s="160"/>
      <c r="L190" s="156"/>
      <c r="M190" s="161"/>
      <c r="T190" s="162"/>
      <c r="AT190" s="157" t="s">
        <v>285</v>
      </c>
      <c r="AU190" s="157" t="s">
        <v>90</v>
      </c>
      <c r="AV190" s="13" t="s">
        <v>90</v>
      </c>
      <c r="AW190" s="13" t="s">
        <v>36</v>
      </c>
      <c r="AX190" s="13" t="s">
        <v>80</v>
      </c>
      <c r="AY190" s="157" t="s">
        <v>277</v>
      </c>
    </row>
    <row r="191" spans="2:65" s="15" customFormat="1" ht="11.25">
      <c r="B191" s="170"/>
      <c r="D191" s="150" t="s">
        <v>285</v>
      </c>
      <c r="E191" s="171" t="s">
        <v>109</v>
      </c>
      <c r="F191" s="172" t="s">
        <v>293</v>
      </c>
      <c r="H191" s="173">
        <v>0.75</v>
      </c>
      <c r="I191" s="174"/>
      <c r="L191" s="170"/>
      <c r="M191" s="175"/>
      <c r="T191" s="176"/>
      <c r="AT191" s="171" t="s">
        <v>285</v>
      </c>
      <c r="AU191" s="171" t="s">
        <v>90</v>
      </c>
      <c r="AV191" s="15" t="s">
        <v>152</v>
      </c>
      <c r="AW191" s="15" t="s">
        <v>36</v>
      </c>
      <c r="AX191" s="15" t="s">
        <v>88</v>
      </c>
      <c r="AY191" s="171" t="s">
        <v>277</v>
      </c>
    </row>
    <row r="192" spans="2:65" s="1" customFormat="1" ht="24.2" customHeight="1">
      <c r="B192" s="135"/>
      <c r="C192" s="136" t="s">
        <v>363</v>
      </c>
      <c r="D192" s="136" t="s">
        <v>280</v>
      </c>
      <c r="E192" s="137" t="s">
        <v>364</v>
      </c>
      <c r="F192" s="138" t="s">
        <v>365</v>
      </c>
      <c r="G192" s="139" t="s">
        <v>96</v>
      </c>
      <c r="H192" s="140">
        <v>11.018000000000001</v>
      </c>
      <c r="I192" s="141"/>
      <c r="J192" s="142">
        <f>ROUND(I192*H192,2)</f>
        <v>0</v>
      </c>
      <c r="K192" s="138" t="s">
        <v>283</v>
      </c>
      <c r="L192" s="32"/>
      <c r="M192" s="143" t="s">
        <v>1</v>
      </c>
      <c r="N192" s="144" t="s">
        <v>45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152</v>
      </c>
      <c r="AT192" s="147" t="s">
        <v>280</v>
      </c>
      <c r="AU192" s="147" t="s">
        <v>90</v>
      </c>
      <c r="AY192" s="17" t="s">
        <v>277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88</v>
      </c>
      <c r="BK192" s="148">
        <f>ROUND(I192*H192,2)</f>
        <v>0</v>
      </c>
      <c r="BL192" s="17" t="s">
        <v>152</v>
      </c>
      <c r="BM192" s="147" t="s">
        <v>366</v>
      </c>
    </row>
    <row r="193" spans="2:65" s="13" customFormat="1" ht="22.5">
      <c r="B193" s="156"/>
      <c r="D193" s="150" t="s">
        <v>285</v>
      </c>
      <c r="E193" s="157" t="s">
        <v>1</v>
      </c>
      <c r="F193" s="158" t="s">
        <v>367</v>
      </c>
      <c r="H193" s="159">
        <v>2.6779999999999999</v>
      </c>
      <c r="I193" s="160"/>
      <c r="L193" s="156"/>
      <c r="M193" s="161"/>
      <c r="T193" s="162"/>
      <c r="AT193" s="157" t="s">
        <v>285</v>
      </c>
      <c r="AU193" s="157" t="s">
        <v>90</v>
      </c>
      <c r="AV193" s="13" t="s">
        <v>90</v>
      </c>
      <c r="AW193" s="13" t="s">
        <v>36</v>
      </c>
      <c r="AX193" s="13" t="s">
        <v>80</v>
      </c>
      <c r="AY193" s="157" t="s">
        <v>277</v>
      </c>
    </row>
    <row r="194" spans="2:65" s="13" customFormat="1" ht="11.25">
      <c r="B194" s="156"/>
      <c r="D194" s="150" t="s">
        <v>285</v>
      </c>
      <c r="E194" s="157" t="s">
        <v>1</v>
      </c>
      <c r="F194" s="158" t="s">
        <v>368</v>
      </c>
      <c r="H194" s="159">
        <v>2.4</v>
      </c>
      <c r="I194" s="160"/>
      <c r="L194" s="156"/>
      <c r="M194" s="161"/>
      <c r="T194" s="162"/>
      <c r="AT194" s="157" t="s">
        <v>285</v>
      </c>
      <c r="AU194" s="157" t="s">
        <v>90</v>
      </c>
      <c r="AV194" s="13" t="s">
        <v>90</v>
      </c>
      <c r="AW194" s="13" t="s">
        <v>36</v>
      </c>
      <c r="AX194" s="13" t="s">
        <v>80</v>
      </c>
      <c r="AY194" s="157" t="s">
        <v>277</v>
      </c>
    </row>
    <row r="195" spans="2:65" s="13" customFormat="1" ht="11.25">
      <c r="B195" s="156"/>
      <c r="D195" s="150" t="s">
        <v>285</v>
      </c>
      <c r="E195" s="157" t="s">
        <v>1</v>
      </c>
      <c r="F195" s="158" t="s">
        <v>369</v>
      </c>
      <c r="H195" s="159">
        <v>5.94</v>
      </c>
      <c r="I195" s="160"/>
      <c r="L195" s="156"/>
      <c r="M195" s="161"/>
      <c r="T195" s="162"/>
      <c r="AT195" s="157" t="s">
        <v>285</v>
      </c>
      <c r="AU195" s="157" t="s">
        <v>90</v>
      </c>
      <c r="AV195" s="13" t="s">
        <v>90</v>
      </c>
      <c r="AW195" s="13" t="s">
        <v>36</v>
      </c>
      <c r="AX195" s="13" t="s">
        <v>80</v>
      </c>
      <c r="AY195" s="157" t="s">
        <v>277</v>
      </c>
    </row>
    <row r="196" spans="2:65" s="15" customFormat="1" ht="11.25">
      <c r="B196" s="170"/>
      <c r="D196" s="150" t="s">
        <v>285</v>
      </c>
      <c r="E196" s="171" t="s">
        <v>1</v>
      </c>
      <c r="F196" s="172" t="s">
        <v>293</v>
      </c>
      <c r="H196" s="173">
        <v>11.018000000000001</v>
      </c>
      <c r="I196" s="174"/>
      <c r="L196" s="170"/>
      <c r="M196" s="175"/>
      <c r="T196" s="176"/>
      <c r="AT196" s="171" t="s">
        <v>285</v>
      </c>
      <c r="AU196" s="171" t="s">
        <v>90</v>
      </c>
      <c r="AV196" s="15" t="s">
        <v>152</v>
      </c>
      <c r="AW196" s="15" t="s">
        <v>36</v>
      </c>
      <c r="AX196" s="15" t="s">
        <v>88</v>
      </c>
      <c r="AY196" s="171" t="s">
        <v>277</v>
      </c>
    </row>
    <row r="197" spans="2:65" s="1" customFormat="1" ht="21.75" customHeight="1">
      <c r="B197" s="135"/>
      <c r="C197" s="136" t="s">
        <v>370</v>
      </c>
      <c r="D197" s="136" t="s">
        <v>280</v>
      </c>
      <c r="E197" s="137" t="s">
        <v>371</v>
      </c>
      <c r="F197" s="138" t="s">
        <v>372</v>
      </c>
      <c r="G197" s="139" t="s">
        <v>139</v>
      </c>
      <c r="H197" s="140">
        <v>114</v>
      </c>
      <c r="I197" s="141"/>
      <c r="J197" s="142">
        <f>ROUND(I197*H197,2)</f>
        <v>0</v>
      </c>
      <c r="K197" s="138" t="s">
        <v>283</v>
      </c>
      <c r="L197" s="32"/>
      <c r="M197" s="143" t="s">
        <v>1</v>
      </c>
      <c r="N197" s="144" t="s">
        <v>45</v>
      </c>
      <c r="P197" s="145">
        <f>O197*H197</f>
        <v>0</v>
      </c>
      <c r="Q197" s="145">
        <v>8.4000000000000003E-4</v>
      </c>
      <c r="R197" s="145">
        <f>Q197*H197</f>
        <v>9.5759999999999998E-2</v>
      </c>
      <c r="S197" s="145">
        <v>0</v>
      </c>
      <c r="T197" s="146">
        <f>S197*H197</f>
        <v>0</v>
      </c>
      <c r="AR197" s="147" t="s">
        <v>152</v>
      </c>
      <c r="AT197" s="147" t="s">
        <v>280</v>
      </c>
      <c r="AU197" s="147" t="s">
        <v>90</v>
      </c>
      <c r="AY197" s="17" t="s">
        <v>277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88</v>
      </c>
      <c r="BK197" s="148">
        <f>ROUND(I197*H197,2)</f>
        <v>0</v>
      </c>
      <c r="BL197" s="17" t="s">
        <v>152</v>
      </c>
      <c r="BM197" s="147" t="s">
        <v>373</v>
      </c>
    </row>
    <row r="198" spans="2:65" s="13" customFormat="1" ht="11.25">
      <c r="B198" s="156"/>
      <c r="D198" s="150" t="s">
        <v>285</v>
      </c>
      <c r="E198" s="157" t="s">
        <v>1</v>
      </c>
      <c r="F198" s="158" t="s">
        <v>374</v>
      </c>
      <c r="H198" s="159">
        <v>108</v>
      </c>
      <c r="I198" s="160"/>
      <c r="L198" s="156"/>
      <c r="M198" s="161"/>
      <c r="T198" s="162"/>
      <c r="AT198" s="157" t="s">
        <v>285</v>
      </c>
      <c r="AU198" s="157" t="s">
        <v>90</v>
      </c>
      <c r="AV198" s="13" t="s">
        <v>90</v>
      </c>
      <c r="AW198" s="13" t="s">
        <v>36</v>
      </c>
      <c r="AX198" s="13" t="s">
        <v>80</v>
      </c>
      <c r="AY198" s="157" t="s">
        <v>277</v>
      </c>
    </row>
    <row r="199" spans="2:65" s="13" customFormat="1" ht="11.25">
      <c r="B199" s="156"/>
      <c r="D199" s="150" t="s">
        <v>285</v>
      </c>
      <c r="E199" s="157" t="s">
        <v>1</v>
      </c>
      <c r="F199" s="158" t="s">
        <v>375</v>
      </c>
      <c r="H199" s="159">
        <v>6</v>
      </c>
      <c r="I199" s="160"/>
      <c r="L199" s="156"/>
      <c r="M199" s="161"/>
      <c r="T199" s="162"/>
      <c r="AT199" s="157" t="s">
        <v>285</v>
      </c>
      <c r="AU199" s="157" t="s">
        <v>90</v>
      </c>
      <c r="AV199" s="13" t="s">
        <v>90</v>
      </c>
      <c r="AW199" s="13" t="s">
        <v>36</v>
      </c>
      <c r="AX199" s="13" t="s">
        <v>80</v>
      </c>
      <c r="AY199" s="157" t="s">
        <v>277</v>
      </c>
    </row>
    <row r="200" spans="2:65" s="15" customFormat="1" ht="11.25">
      <c r="B200" s="170"/>
      <c r="D200" s="150" t="s">
        <v>285</v>
      </c>
      <c r="E200" s="171" t="s">
        <v>112</v>
      </c>
      <c r="F200" s="172" t="s">
        <v>293</v>
      </c>
      <c r="H200" s="173">
        <v>114</v>
      </c>
      <c r="I200" s="174"/>
      <c r="L200" s="170"/>
      <c r="M200" s="175"/>
      <c r="T200" s="176"/>
      <c r="AT200" s="171" t="s">
        <v>285</v>
      </c>
      <c r="AU200" s="171" t="s">
        <v>90</v>
      </c>
      <c r="AV200" s="15" t="s">
        <v>152</v>
      </c>
      <c r="AW200" s="15" t="s">
        <v>36</v>
      </c>
      <c r="AX200" s="15" t="s">
        <v>88</v>
      </c>
      <c r="AY200" s="171" t="s">
        <v>277</v>
      </c>
    </row>
    <row r="201" spans="2:65" s="1" customFormat="1" ht="24.2" customHeight="1">
      <c r="B201" s="135"/>
      <c r="C201" s="136" t="s">
        <v>376</v>
      </c>
      <c r="D201" s="136" t="s">
        <v>280</v>
      </c>
      <c r="E201" s="137" t="s">
        <v>377</v>
      </c>
      <c r="F201" s="138" t="s">
        <v>378</v>
      </c>
      <c r="G201" s="139" t="s">
        <v>139</v>
      </c>
      <c r="H201" s="140">
        <v>114</v>
      </c>
      <c r="I201" s="141"/>
      <c r="J201" s="142">
        <f>ROUND(I201*H201,2)</f>
        <v>0</v>
      </c>
      <c r="K201" s="138" t="s">
        <v>283</v>
      </c>
      <c r="L201" s="32"/>
      <c r="M201" s="143" t="s">
        <v>1</v>
      </c>
      <c r="N201" s="144" t="s">
        <v>45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152</v>
      </c>
      <c r="AT201" s="147" t="s">
        <v>280</v>
      </c>
      <c r="AU201" s="147" t="s">
        <v>90</v>
      </c>
      <c r="AY201" s="17" t="s">
        <v>277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88</v>
      </c>
      <c r="BK201" s="148">
        <f>ROUND(I201*H201,2)</f>
        <v>0</v>
      </c>
      <c r="BL201" s="17" t="s">
        <v>152</v>
      </c>
      <c r="BM201" s="147" t="s">
        <v>379</v>
      </c>
    </row>
    <row r="202" spans="2:65" s="13" customFormat="1" ht="11.25">
      <c r="B202" s="156"/>
      <c r="D202" s="150" t="s">
        <v>285</v>
      </c>
      <c r="E202" s="157" t="s">
        <v>1</v>
      </c>
      <c r="F202" s="158" t="s">
        <v>112</v>
      </c>
      <c r="H202" s="159">
        <v>114</v>
      </c>
      <c r="I202" s="160"/>
      <c r="L202" s="156"/>
      <c r="M202" s="161"/>
      <c r="T202" s="162"/>
      <c r="AT202" s="157" t="s">
        <v>285</v>
      </c>
      <c r="AU202" s="157" t="s">
        <v>90</v>
      </c>
      <c r="AV202" s="13" t="s">
        <v>90</v>
      </c>
      <c r="AW202" s="13" t="s">
        <v>36</v>
      </c>
      <c r="AX202" s="13" t="s">
        <v>88</v>
      </c>
      <c r="AY202" s="157" t="s">
        <v>277</v>
      </c>
    </row>
    <row r="203" spans="2:65" s="1" customFormat="1" ht="16.5" customHeight="1">
      <c r="B203" s="135"/>
      <c r="C203" s="136" t="s">
        <v>380</v>
      </c>
      <c r="D203" s="136" t="s">
        <v>280</v>
      </c>
      <c r="E203" s="137" t="s">
        <v>381</v>
      </c>
      <c r="F203" s="138" t="s">
        <v>382</v>
      </c>
      <c r="G203" s="139" t="s">
        <v>96</v>
      </c>
      <c r="H203" s="140">
        <v>9.1199999999999992</v>
      </c>
      <c r="I203" s="141"/>
      <c r="J203" s="142">
        <f>ROUND(I203*H203,2)</f>
        <v>0</v>
      </c>
      <c r="K203" s="138" t="s">
        <v>283</v>
      </c>
      <c r="L203" s="32"/>
      <c r="M203" s="143" t="s">
        <v>1</v>
      </c>
      <c r="N203" s="144" t="s">
        <v>45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152</v>
      </c>
      <c r="AT203" s="147" t="s">
        <v>280</v>
      </c>
      <c r="AU203" s="147" t="s">
        <v>90</v>
      </c>
      <c r="AY203" s="17" t="s">
        <v>277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88</v>
      </c>
      <c r="BK203" s="148">
        <f>ROUND(I203*H203,2)</f>
        <v>0</v>
      </c>
      <c r="BL203" s="17" t="s">
        <v>152</v>
      </c>
      <c r="BM203" s="147" t="s">
        <v>383</v>
      </c>
    </row>
    <row r="204" spans="2:65" s="1" customFormat="1" ht="19.5">
      <c r="B204" s="32"/>
      <c r="D204" s="150" t="s">
        <v>384</v>
      </c>
      <c r="F204" s="177" t="s">
        <v>385</v>
      </c>
      <c r="I204" s="178"/>
      <c r="L204" s="32"/>
      <c r="M204" s="179"/>
      <c r="T204" s="56"/>
      <c r="AT204" s="17" t="s">
        <v>384</v>
      </c>
      <c r="AU204" s="17" t="s">
        <v>90</v>
      </c>
    </row>
    <row r="205" spans="2:65" s="13" customFormat="1" ht="22.5">
      <c r="B205" s="156"/>
      <c r="D205" s="150" t="s">
        <v>285</v>
      </c>
      <c r="E205" s="157" t="s">
        <v>1</v>
      </c>
      <c r="F205" s="158" t="s">
        <v>386</v>
      </c>
      <c r="H205" s="159">
        <v>4.32</v>
      </c>
      <c r="I205" s="160"/>
      <c r="L205" s="156"/>
      <c r="M205" s="161"/>
      <c r="T205" s="162"/>
      <c r="AT205" s="157" t="s">
        <v>285</v>
      </c>
      <c r="AU205" s="157" t="s">
        <v>90</v>
      </c>
      <c r="AV205" s="13" t="s">
        <v>90</v>
      </c>
      <c r="AW205" s="13" t="s">
        <v>36</v>
      </c>
      <c r="AX205" s="13" t="s">
        <v>80</v>
      </c>
      <c r="AY205" s="157" t="s">
        <v>277</v>
      </c>
    </row>
    <row r="206" spans="2:65" s="13" customFormat="1" ht="11.25">
      <c r="B206" s="156"/>
      <c r="D206" s="150" t="s">
        <v>285</v>
      </c>
      <c r="E206" s="157" t="s">
        <v>1</v>
      </c>
      <c r="F206" s="158" t="s">
        <v>387</v>
      </c>
      <c r="H206" s="159">
        <v>4.8</v>
      </c>
      <c r="I206" s="160"/>
      <c r="L206" s="156"/>
      <c r="M206" s="161"/>
      <c r="T206" s="162"/>
      <c r="AT206" s="157" t="s">
        <v>285</v>
      </c>
      <c r="AU206" s="157" t="s">
        <v>90</v>
      </c>
      <c r="AV206" s="13" t="s">
        <v>90</v>
      </c>
      <c r="AW206" s="13" t="s">
        <v>36</v>
      </c>
      <c r="AX206" s="13" t="s">
        <v>80</v>
      </c>
      <c r="AY206" s="157" t="s">
        <v>277</v>
      </c>
    </row>
    <row r="207" spans="2:65" s="15" customFormat="1" ht="11.25">
      <c r="B207" s="170"/>
      <c r="D207" s="150" t="s">
        <v>285</v>
      </c>
      <c r="E207" s="171" t="s">
        <v>116</v>
      </c>
      <c r="F207" s="172" t="s">
        <v>293</v>
      </c>
      <c r="H207" s="173">
        <v>9.1199999999999992</v>
      </c>
      <c r="I207" s="174"/>
      <c r="L207" s="170"/>
      <c r="M207" s="175"/>
      <c r="T207" s="176"/>
      <c r="AT207" s="171" t="s">
        <v>285</v>
      </c>
      <c r="AU207" s="171" t="s">
        <v>90</v>
      </c>
      <c r="AV207" s="15" t="s">
        <v>152</v>
      </c>
      <c r="AW207" s="15" t="s">
        <v>36</v>
      </c>
      <c r="AX207" s="15" t="s">
        <v>88</v>
      </c>
      <c r="AY207" s="171" t="s">
        <v>277</v>
      </c>
    </row>
    <row r="208" spans="2:65" s="1" customFormat="1" ht="24.2" customHeight="1">
      <c r="B208" s="135"/>
      <c r="C208" s="136" t="s">
        <v>130</v>
      </c>
      <c r="D208" s="136" t="s">
        <v>280</v>
      </c>
      <c r="E208" s="137" t="s">
        <v>388</v>
      </c>
      <c r="F208" s="138" t="s">
        <v>389</v>
      </c>
      <c r="G208" s="139" t="s">
        <v>96</v>
      </c>
      <c r="H208" s="140">
        <v>25.722999999999999</v>
      </c>
      <c r="I208" s="141"/>
      <c r="J208" s="142">
        <f>ROUND(I208*H208,2)</f>
        <v>0</v>
      </c>
      <c r="K208" s="138" t="s">
        <v>283</v>
      </c>
      <c r="L208" s="32"/>
      <c r="M208" s="143" t="s">
        <v>1</v>
      </c>
      <c r="N208" s="144" t="s">
        <v>45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152</v>
      </c>
      <c r="AT208" s="147" t="s">
        <v>280</v>
      </c>
      <c r="AU208" s="147" t="s">
        <v>90</v>
      </c>
      <c r="AY208" s="17" t="s">
        <v>277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88</v>
      </c>
      <c r="BK208" s="148">
        <f>ROUND(I208*H208,2)</f>
        <v>0</v>
      </c>
      <c r="BL208" s="17" t="s">
        <v>152</v>
      </c>
      <c r="BM208" s="147" t="s">
        <v>390</v>
      </c>
    </row>
    <row r="209" spans="2:65" s="13" customFormat="1" ht="22.5">
      <c r="B209" s="156"/>
      <c r="D209" s="150" t="s">
        <v>285</v>
      </c>
      <c r="E209" s="157" t="s">
        <v>1</v>
      </c>
      <c r="F209" s="158" t="s">
        <v>391</v>
      </c>
      <c r="H209" s="159">
        <v>12.528</v>
      </c>
      <c r="I209" s="160"/>
      <c r="L209" s="156"/>
      <c r="M209" s="161"/>
      <c r="T209" s="162"/>
      <c r="AT209" s="157" t="s">
        <v>285</v>
      </c>
      <c r="AU209" s="157" t="s">
        <v>90</v>
      </c>
      <c r="AV209" s="13" t="s">
        <v>90</v>
      </c>
      <c r="AW209" s="13" t="s">
        <v>36</v>
      </c>
      <c r="AX209" s="13" t="s">
        <v>80</v>
      </c>
      <c r="AY209" s="157" t="s">
        <v>277</v>
      </c>
    </row>
    <row r="210" spans="2:65" s="13" customFormat="1" ht="22.5">
      <c r="B210" s="156"/>
      <c r="D210" s="150" t="s">
        <v>285</v>
      </c>
      <c r="E210" s="157" t="s">
        <v>1</v>
      </c>
      <c r="F210" s="158" t="s">
        <v>392</v>
      </c>
      <c r="H210" s="159">
        <v>13.92</v>
      </c>
      <c r="I210" s="160"/>
      <c r="L210" s="156"/>
      <c r="M210" s="161"/>
      <c r="T210" s="162"/>
      <c r="AT210" s="157" t="s">
        <v>285</v>
      </c>
      <c r="AU210" s="157" t="s">
        <v>90</v>
      </c>
      <c r="AV210" s="13" t="s">
        <v>90</v>
      </c>
      <c r="AW210" s="13" t="s">
        <v>36</v>
      </c>
      <c r="AX210" s="13" t="s">
        <v>80</v>
      </c>
      <c r="AY210" s="157" t="s">
        <v>277</v>
      </c>
    </row>
    <row r="211" spans="2:65" s="12" customFormat="1" ht="11.25">
      <c r="B211" s="149"/>
      <c r="D211" s="150" t="s">
        <v>285</v>
      </c>
      <c r="E211" s="151" t="s">
        <v>1</v>
      </c>
      <c r="F211" s="152" t="s">
        <v>393</v>
      </c>
      <c r="H211" s="151" t="s">
        <v>1</v>
      </c>
      <c r="I211" s="153"/>
      <c r="L211" s="149"/>
      <c r="M211" s="154"/>
      <c r="T211" s="155"/>
      <c r="AT211" s="151" t="s">
        <v>285</v>
      </c>
      <c r="AU211" s="151" t="s">
        <v>90</v>
      </c>
      <c r="AV211" s="12" t="s">
        <v>88</v>
      </c>
      <c r="AW211" s="12" t="s">
        <v>36</v>
      </c>
      <c r="AX211" s="12" t="s">
        <v>80</v>
      </c>
      <c r="AY211" s="151" t="s">
        <v>277</v>
      </c>
    </row>
    <row r="212" spans="2:65" s="13" customFormat="1" ht="11.25">
      <c r="B212" s="156"/>
      <c r="D212" s="150" t="s">
        <v>285</v>
      </c>
      <c r="E212" s="157" t="s">
        <v>1</v>
      </c>
      <c r="F212" s="158" t="s">
        <v>394</v>
      </c>
      <c r="H212" s="159">
        <v>-0.72499999999999998</v>
      </c>
      <c r="I212" s="160"/>
      <c r="L212" s="156"/>
      <c r="M212" s="161"/>
      <c r="T212" s="162"/>
      <c r="AT212" s="157" t="s">
        <v>285</v>
      </c>
      <c r="AU212" s="157" t="s">
        <v>90</v>
      </c>
      <c r="AV212" s="13" t="s">
        <v>90</v>
      </c>
      <c r="AW212" s="13" t="s">
        <v>36</v>
      </c>
      <c r="AX212" s="13" t="s">
        <v>80</v>
      </c>
      <c r="AY212" s="157" t="s">
        <v>277</v>
      </c>
    </row>
    <row r="213" spans="2:65" s="15" customFormat="1" ht="11.25">
      <c r="B213" s="170"/>
      <c r="D213" s="150" t="s">
        <v>285</v>
      </c>
      <c r="E213" s="171" t="s">
        <v>120</v>
      </c>
      <c r="F213" s="172" t="s">
        <v>293</v>
      </c>
      <c r="H213" s="173">
        <v>25.722999999999999</v>
      </c>
      <c r="I213" s="174"/>
      <c r="L213" s="170"/>
      <c r="M213" s="175"/>
      <c r="T213" s="176"/>
      <c r="AT213" s="171" t="s">
        <v>285</v>
      </c>
      <c r="AU213" s="171" t="s">
        <v>90</v>
      </c>
      <c r="AV213" s="15" t="s">
        <v>152</v>
      </c>
      <c r="AW213" s="15" t="s">
        <v>36</v>
      </c>
      <c r="AX213" s="15" t="s">
        <v>88</v>
      </c>
      <c r="AY213" s="171" t="s">
        <v>277</v>
      </c>
    </row>
    <row r="214" spans="2:65" s="1" customFormat="1" ht="16.5" customHeight="1">
      <c r="B214" s="135"/>
      <c r="C214" s="180" t="s">
        <v>7</v>
      </c>
      <c r="D214" s="180" t="s">
        <v>395</v>
      </c>
      <c r="E214" s="181" t="s">
        <v>396</v>
      </c>
      <c r="F214" s="182" t="s">
        <v>397</v>
      </c>
      <c r="G214" s="183" t="s">
        <v>202</v>
      </c>
      <c r="H214" s="184">
        <v>44.165999999999997</v>
      </c>
      <c r="I214" s="185"/>
      <c r="J214" s="186">
        <f>ROUND(I214*H214,2)</f>
        <v>0</v>
      </c>
      <c r="K214" s="182" t="s">
        <v>283</v>
      </c>
      <c r="L214" s="187"/>
      <c r="M214" s="188" t="s">
        <v>1</v>
      </c>
      <c r="N214" s="189" t="s">
        <v>45</v>
      </c>
      <c r="P214" s="145">
        <f>O214*H214</f>
        <v>0</v>
      </c>
      <c r="Q214" s="145">
        <v>1</v>
      </c>
      <c r="R214" s="145">
        <f>Q214*H214</f>
        <v>44.165999999999997</v>
      </c>
      <c r="S214" s="145">
        <v>0</v>
      </c>
      <c r="T214" s="146">
        <f>S214*H214</f>
        <v>0</v>
      </c>
      <c r="AR214" s="147" t="s">
        <v>324</v>
      </c>
      <c r="AT214" s="147" t="s">
        <v>395</v>
      </c>
      <c r="AU214" s="147" t="s">
        <v>90</v>
      </c>
      <c r="AY214" s="17" t="s">
        <v>277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88</v>
      </c>
      <c r="BK214" s="148">
        <f>ROUND(I214*H214,2)</f>
        <v>0</v>
      </c>
      <c r="BL214" s="17" t="s">
        <v>152</v>
      </c>
      <c r="BM214" s="147" t="s">
        <v>398</v>
      </c>
    </row>
    <row r="215" spans="2:65" s="13" customFormat="1" ht="11.25">
      <c r="B215" s="156"/>
      <c r="D215" s="150" t="s">
        <v>285</v>
      </c>
      <c r="E215" s="157" t="s">
        <v>1</v>
      </c>
      <c r="F215" s="158" t="s">
        <v>399</v>
      </c>
      <c r="H215" s="159">
        <v>44.165999999999997</v>
      </c>
      <c r="I215" s="160"/>
      <c r="L215" s="156"/>
      <c r="M215" s="161"/>
      <c r="T215" s="162"/>
      <c r="AT215" s="157" t="s">
        <v>285</v>
      </c>
      <c r="AU215" s="157" t="s">
        <v>90</v>
      </c>
      <c r="AV215" s="13" t="s">
        <v>90</v>
      </c>
      <c r="AW215" s="13" t="s">
        <v>36</v>
      </c>
      <c r="AX215" s="13" t="s">
        <v>88</v>
      </c>
      <c r="AY215" s="157" t="s">
        <v>277</v>
      </c>
    </row>
    <row r="216" spans="2:65" s="1" customFormat="1" ht="24.2" customHeight="1">
      <c r="B216" s="135"/>
      <c r="C216" s="136" t="s">
        <v>400</v>
      </c>
      <c r="D216" s="136" t="s">
        <v>280</v>
      </c>
      <c r="E216" s="137" t="s">
        <v>401</v>
      </c>
      <c r="F216" s="138" t="s">
        <v>402</v>
      </c>
      <c r="G216" s="139" t="s">
        <v>96</v>
      </c>
      <c r="H216" s="140">
        <v>71.022000000000006</v>
      </c>
      <c r="I216" s="141"/>
      <c r="J216" s="142">
        <f>ROUND(I216*H216,2)</f>
        <v>0</v>
      </c>
      <c r="K216" s="138" t="s">
        <v>283</v>
      </c>
      <c r="L216" s="32"/>
      <c r="M216" s="143" t="s">
        <v>1</v>
      </c>
      <c r="N216" s="144" t="s">
        <v>45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152</v>
      </c>
      <c r="AT216" s="147" t="s">
        <v>280</v>
      </c>
      <c r="AU216" s="147" t="s">
        <v>90</v>
      </c>
      <c r="AY216" s="17" t="s">
        <v>277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88</v>
      </c>
      <c r="BK216" s="148">
        <f>ROUND(I216*H216,2)</f>
        <v>0</v>
      </c>
      <c r="BL216" s="17" t="s">
        <v>152</v>
      </c>
      <c r="BM216" s="147" t="s">
        <v>403</v>
      </c>
    </row>
    <row r="217" spans="2:65" s="13" customFormat="1" ht="11.25">
      <c r="B217" s="156"/>
      <c r="D217" s="150" t="s">
        <v>285</v>
      </c>
      <c r="E217" s="157" t="s">
        <v>1</v>
      </c>
      <c r="F217" s="158" t="s">
        <v>404</v>
      </c>
      <c r="H217" s="159">
        <v>106.59</v>
      </c>
      <c r="I217" s="160"/>
      <c r="L217" s="156"/>
      <c r="M217" s="161"/>
      <c r="T217" s="162"/>
      <c r="AT217" s="157" t="s">
        <v>285</v>
      </c>
      <c r="AU217" s="157" t="s">
        <v>90</v>
      </c>
      <c r="AV217" s="13" t="s">
        <v>90</v>
      </c>
      <c r="AW217" s="13" t="s">
        <v>36</v>
      </c>
      <c r="AX217" s="13" t="s">
        <v>80</v>
      </c>
      <c r="AY217" s="157" t="s">
        <v>277</v>
      </c>
    </row>
    <row r="218" spans="2:65" s="14" customFormat="1" ht="11.25">
      <c r="B218" s="163"/>
      <c r="D218" s="150" t="s">
        <v>285</v>
      </c>
      <c r="E218" s="164" t="s">
        <v>123</v>
      </c>
      <c r="F218" s="165" t="s">
        <v>290</v>
      </c>
      <c r="H218" s="166">
        <v>106.59</v>
      </c>
      <c r="I218" s="167"/>
      <c r="L218" s="163"/>
      <c r="M218" s="168"/>
      <c r="T218" s="169"/>
      <c r="AT218" s="164" t="s">
        <v>285</v>
      </c>
      <c r="AU218" s="164" t="s">
        <v>90</v>
      </c>
      <c r="AV218" s="14" t="s">
        <v>291</v>
      </c>
      <c r="AW218" s="14" t="s">
        <v>36</v>
      </c>
      <c r="AX218" s="14" t="s">
        <v>80</v>
      </c>
      <c r="AY218" s="164" t="s">
        <v>277</v>
      </c>
    </row>
    <row r="219" spans="2:65" s="13" customFormat="1" ht="11.25">
      <c r="B219" s="156"/>
      <c r="D219" s="150" t="s">
        <v>285</v>
      </c>
      <c r="E219" s="157" t="s">
        <v>1</v>
      </c>
      <c r="F219" s="158" t="s">
        <v>405</v>
      </c>
      <c r="H219" s="159">
        <v>-34.843000000000004</v>
      </c>
      <c r="I219" s="160"/>
      <c r="L219" s="156"/>
      <c r="M219" s="161"/>
      <c r="T219" s="162"/>
      <c r="AT219" s="157" t="s">
        <v>285</v>
      </c>
      <c r="AU219" s="157" t="s">
        <v>90</v>
      </c>
      <c r="AV219" s="13" t="s">
        <v>90</v>
      </c>
      <c r="AW219" s="13" t="s">
        <v>36</v>
      </c>
      <c r="AX219" s="13" t="s">
        <v>80</v>
      </c>
      <c r="AY219" s="157" t="s">
        <v>277</v>
      </c>
    </row>
    <row r="220" spans="2:65" s="14" customFormat="1" ht="11.25">
      <c r="B220" s="163"/>
      <c r="D220" s="150" t="s">
        <v>285</v>
      </c>
      <c r="E220" s="164" t="s">
        <v>126</v>
      </c>
      <c r="F220" s="165" t="s">
        <v>290</v>
      </c>
      <c r="H220" s="166">
        <v>-34.843000000000004</v>
      </c>
      <c r="I220" s="167"/>
      <c r="L220" s="163"/>
      <c r="M220" s="168"/>
      <c r="T220" s="169"/>
      <c r="AT220" s="164" t="s">
        <v>285</v>
      </c>
      <c r="AU220" s="164" t="s">
        <v>90</v>
      </c>
      <c r="AV220" s="14" t="s">
        <v>291</v>
      </c>
      <c r="AW220" s="14" t="s">
        <v>36</v>
      </c>
      <c r="AX220" s="14" t="s">
        <v>80</v>
      </c>
      <c r="AY220" s="164" t="s">
        <v>277</v>
      </c>
    </row>
    <row r="221" spans="2:65" s="13" customFormat="1" ht="22.5">
      <c r="B221" s="156"/>
      <c r="D221" s="150" t="s">
        <v>285</v>
      </c>
      <c r="E221" s="157" t="s">
        <v>1</v>
      </c>
      <c r="F221" s="158" t="s">
        <v>406</v>
      </c>
      <c r="H221" s="159">
        <v>-0.72499999999999998</v>
      </c>
      <c r="I221" s="160"/>
      <c r="L221" s="156"/>
      <c r="M221" s="161"/>
      <c r="T221" s="162"/>
      <c r="AT221" s="157" t="s">
        <v>285</v>
      </c>
      <c r="AU221" s="157" t="s">
        <v>90</v>
      </c>
      <c r="AV221" s="13" t="s">
        <v>90</v>
      </c>
      <c r="AW221" s="13" t="s">
        <v>36</v>
      </c>
      <c r="AX221" s="13" t="s">
        <v>80</v>
      </c>
      <c r="AY221" s="157" t="s">
        <v>277</v>
      </c>
    </row>
    <row r="222" spans="2:65" s="15" customFormat="1" ht="11.25">
      <c r="B222" s="170"/>
      <c r="D222" s="150" t="s">
        <v>285</v>
      </c>
      <c r="E222" s="171" t="s">
        <v>94</v>
      </c>
      <c r="F222" s="172" t="s">
        <v>293</v>
      </c>
      <c r="H222" s="173">
        <v>71.022000000000006</v>
      </c>
      <c r="I222" s="174"/>
      <c r="L222" s="170"/>
      <c r="M222" s="175"/>
      <c r="T222" s="176"/>
      <c r="AT222" s="171" t="s">
        <v>285</v>
      </c>
      <c r="AU222" s="171" t="s">
        <v>90</v>
      </c>
      <c r="AV222" s="15" t="s">
        <v>152</v>
      </c>
      <c r="AW222" s="15" t="s">
        <v>36</v>
      </c>
      <c r="AX222" s="15" t="s">
        <v>88</v>
      </c>
      <c r="AY222" s="171" t="s">
        <v>277</v>
      </c>
    </row>
    <row r="223" spans="2:65" s="1" customFormat="1" ht="37.9" customHeight="1">
      <c r="B223" s="135"/>
      <c r="C223" s="136" t="s">
        <v>407</v>
      </c>
      <c r="D223" s="136" t="s">
        <v>280</v>
      </c>
      <c r="E223" s="137" t="s">
        <v>408</v>
      </c>
      <c r="F223" s="138" t="s">
        <v>409</v>
      </c>
      <c r="G223" s="139" t="s">
        <v>96</v>
      </c>
      <c r="H223" s="140">
        <v>108.92400000000001</v>
      </c>
      <c r="I223" s="141"/>
      <c r="J223" s="142">
        <f>ROUND(I223*H223,2)</f>
        <v>0</v>
      </c>
      <c r="K223" s="138" t="s">
        <v>283</v>
      </c>
      <c r="L223" s="32"/>
      <c r="M223" s="143" t="s">
        <v>1</v>
      </c>
      <c r="N223" s="144" t="s">
        <v>45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152</v>
      </c>
      <c r="AT223" s="147" t="s">
        <v>280</v>
      </c>
      <c r="AU223" s="147" t="s">
        <v>90</v>
      </c>
      <c r="AY223" s="17" t="s">
        <v>277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88</v>
      </c>
      <c r="BK223" s="148">
        <f>ROUND(I223*H223,2)</f>
        <v>0</v>
      </c>
      <c r="BL223" s="17" t="s">
        <v>152</v>
      </c>
      <c r="BM223" s="147" t="s">
        <v>410</v>
      </c>
    </row>
    <row r="224" spans="2:65" s="13" customFormat="1" ht="11.25">
      <c r="B224" s="156"/>
      <c r="D224" s="150" t="s">
        <v>285</v>
      </c>
      <c r="E224" s="157" t="s">
        <v>1</v>
      </c>
      <c r="F224" s="158" t="s">
        <v>411</v>
      </c>
      <c r="H224" s="159">
        <v>54.75</v>
      </c>
      <c r="I224" s="160"/>
      <c r="L224" s="156"/>
      <c r="M224" s="161"/>
      <c r="T224" s="162"/>
      <c r="AT224" s="157" t="s">
        <v>285</v>
      </c>
      <c r="AU224" s="157" t="s">
        <v>90</v>
      </c>
      <c r="AV224" s="13" t="s">
        <v>90</v>
      </c>
      <c r="AW224" s="13" t="s">
        <v>36</v>
      </c>
      <c r="AX224" s="13" t="s">
        <v>80</v>
      </c>
      <c r="AY224" s="157" t="s">
        <v>277</v>
      </c>
    </row>
    <row r="225" spans="2:65" s="13" customFormat="1" ht="22.5">
      <c r="B225" s="156"/>
      <c r="D225" s="150" t="s">
        <v>285</v>
      </c>
      <c r="E225" s="157" t="s">
        <v>1</v>
      </c>
      <c r="F225" s="158" t="s">
        <v>412</v>
      </c>
      <c r="H225" s="159">
        <v>54.173999999999999</v>
      </c>
      <c r="I225" s="160"/>
      <c r="L225" s="156"/>
      <c r="M225" s="161"/>
      <c r="T225" s="162"/>
      <c r="AT225" s="157" t="s">
        <v>285</v>
      </c>
      <c r="AU225" s="157" t="s">
        <v>90</v>
      </c>
      <c r="AV225" s="13" t="s">
        <v>90</v>
      </c>
      <c r="AW225" s="13" t="s">
        <v>36</v>
      </c>
      <c r="AX225" s="13" t="s">
        <v>80</v>
      </c>
      <c r="AY225" s="157" t="s">
        <v>277</v>
      </c>
    </row>
    <row r="226" spans="2:65" s="15" customFormat="1" ht="11.25">
      <c r="B226" s="170"/>
      <c r="D226" s="150" t="s">
        <v>285</v>
      </c>
      <c r="E226" s="171" t="s">
        <v>98</v>
      </c>
      <c r="F226" s="172" t="s">
        <v>293</v>
      </c>
      <c r="H226" s="173">
        <v>108.92400000000001</v>
      </c>
      <c r="I226" s="174"/>
      <c r="L226" s="170"/>
      <c r="M226" s="175"/>
      <c r="T226" s="176"/>
      <c r="AT226" s="171" t="s">
        <v>285</v>
      </c>
      <c r="AU226" s="171" t="s">
        <v>90</v>
      </c>
      <c r="AV226" s="15" t="s">
        <v>152</v>
      </c>
      <c r="AW226" s="15" t="s">
        <v>36</v>
      </c>
      <c r="AX226" s="15" t="s">
        <v>88</v>
      </c>
      <c r="AY226" s="171" t="s">
        <v>277</v>
      </c>
    </row>
    <row r="227" spans="2:65" s="1" customFormat="1" ht="37.9" customHeight="1">
      <c r="B227" s="135"/>
      <c r="C227" s="136" t="s">
        <v>413</v>
      </c>
      <c r="D227" s="136" t="s">
        <v>280</v>
      </c>
      <c r="E227" s="137" t="s">
        <v>414</v>
      </c>
      <c r="F227" s="138" t="s">
        <v>415</v>
      </c>
      <c r="G227" s="139" t="s">
        <v>96</v>
      </c>
      <c r="H227" s="140">
        <v>1089.24</v>
      </c>
      <c r="I227" s="141"/>
      <c r="J227" s="142">
        <f>ROUND(I227*H227,2)</f>
        <v>0</v>
      </c>
      <c r="K227" s="138" t="s">
        <v>283</v>
      </c>
      <c r="L227" s="32"/>
      <c r="M227" s="143" t="s">
        <v>1</v>
      </c>
      <c r="N227" s="144" t="s">
        <v>45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152</v>
      </c>
      <c r="AT227" s="147" t="s">
        <v>280</v>
      </c>
      <c r="AU227" s="147" t="s">
        <v>90</v>
      </c>
      <c r="AY227" s="17" t="s">
        <v>277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88</v>
      </c>
      <c r="BK227" s="148">
        <f>ROUND(I227*H227,2)</f>
        <v>0</v>
      </c>
      <c r="BL227" s="17" t="s">
        <v>152</v>
      </c>
      <c r="BM227" s="147" t="s">
        <v>416</v>
      </c>
    </row>
    <row r="228" spans="2:65" s="13" customFormat="1" ht="11.25">
      <c r="B228" s="156"/>
      <c r="D228" s="150" t="s">
        <v>285</v>
      </c>
      <c r="E228" s="157" t="s">
        <v>1</v>
      </c>
      <c r="F228" s="158" t="s">
        <v>98</v>
      </c>
      <c r="H228" s="159">
        <v>108.92400000000001</v>
      </c>
      <c r="I228" s="160"/>
      <c r="L228" s="156"/>
      <c r="M228" s="161"/>
      <c r="T228" s="162"/>
      <c r="AT228" s="157" t="s">
        <v>285</v>
      </c>
      <c r="AU228" s="157" t="s">
        <v>90</v>
      </c>
      <c r="AV228" s="13" t="s">
        <v>90</v>
      </c>
      <c r="AW228" s="13" t="s">
        <v>36</v>
      </c>
      <c r="AX228" s="13" t="s">
        <v>88</v>
      </c>
      <c r="AY228" s="157" t="s">
        <v>277</v>
      </c>
    </row>
    <row r="229" spans="2:65" s="13" customFormat="1" ht="11.25">
      <c r="B229" s="156"/>
      <c r="D229" s="150" t="s">
        <v>285</v>
      </c>
      <c r="F229" s="158" t="s">
        <v>417</v>
      </c>
      <c r="H229" s="159">
        <v>1089.24</v>
      </c>
      <c r="I229" s="160"/>
      <c r="L229" s="156"/>
      <c r="M229" s="161"/>
      <c r="T229" s="162"/>
      <c r="AT229" s="157" t="s">
        <v>285</v>
      </c>
      <c r="AU229" s="157" t="s">
        <v>90</v>
      </c>
      <c r="AV229" s="13" t="s">
        <v>90</v>
      </c>
      <c r="AW229" s="13" t="s">
        <v>3</v>
      </c>
      <c r="AX229" s="13" t="s">
        <v>88</v>
      </c>
      <c r="AY229" s="157" t="s">
        <v>277</v>
      </c>
    </row>
    <row r="230" spans="2:65" s="1" customFormat="1" ht="24.2" customHeight="1">
      <c r="B230" s="135"/>
      <c r="C230" s="136" t="s">
        <v>418</v>
      </c>
      <c r="D230" s="136" t="s">
        <v>280</v>
      </c>
      <c r="E230" s="137" t="s">
        <v>419</v>
      </c>
      <c r="F230" s="138" t="s">
        <v>420</v>
      </c>
      <c r="G230" s="139" t="s">
        <v>96</v>
      </c>
      <c r="H230" s="140">
        <v>54.173999999999999</v>
      </c>
      <c r="I230" s="141"/>
      <c r="J230" s="142">
        <f>ROUND(I230*H230,2)</f>
        <v>0</v>
      </c>
      <c r="K230" s="138" t="s">
        <v>283</v>
      </c>
      <c r="L230" s="32"/>
      <c r="M230" s="143" t="s">
        <v>1</v>
      </c>
      <c r="N230" s="144" t="s">
        <v>45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152</v>
      </c>
      <c r="AT230" s="147" t="s">
        <v>280</v>
      </c>
      <c r="AU230" s="147" t="s">
        <v>90</v>
      </c>
      <c r="AY230" s="17" t="s">
        <v>277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88</v>
      </c>
      <c r="BK230" s="148">
        <f>ROUND(I230*H230,2)</f>
        <v>0</v>
      </c>
      <c r="BL230" s="17" t="s">
        <v>152</v>
      </c>
      <c r="BM230" s="147" t="s">
        <v>421</v>
      </c>
    </row>
    <row r="231" spans="2:65" s="13" customFormat="1" ht="22.5">
      <c r="B231" s="156"/>
      <c r="D231" s="150" t="s">
        <v>285</v>
      </c>
      <c r="E231" s="157" t="s">
        <v>1</v>
      </c>
      <c r="F231" s="158" t="s">
        <v>422</v>
      </c>
      <c r="H231" s="159">
        <v>54.173999999999999</v>
      </c>
      <c r="I231" s="160"/>
      <c r="L231" s="156"/>
      <c r="M231" s="161"/>
      <c r="T231" s="162"/>
      <c r="AT231" s="157" t="s">
        <v>285</v>
      </c>
      <c r="AU231" s="157" t="s">
        <v>90</v>
      </c>
      <c r="AV231" s="13" t="s">
        <v>90</v>
      </c>
      <c r="AW231" s="13" t="s">
        <v>36</v>
      </c>
      <c r="AX231" s="13" t="s">
        <v>80</v>
      </c>
      <c r="AY231" s="157" t="s">
        <v>277</v>
      </c>
    </row>
    <row r="232" spans="2:65" s="15" customFormat="1" ht="11.25">
      <c r="B232" s="170"/>
      <c r="D232" s="150" t="s">
        <v>285</v>
      </c>
      <c r="E232" s="171" t="s">
        <v>1</v>
      </c>
      <c r="F232" s="172" t="s">
        <v>293</v>
      </c>
      <c r="H232" s="173">
        <v>54.173999999999999</v>
      </c>
      <c r="I232" s="174"/>
      <c r="L232" s="170"/>
      <c r="M232" s="175"/>
      <c r="T232" s="176"/>
      <c r="AT232" s="171" t="s">
        <v>285</v>
      </c>
      <c r="AU232" s="171" t="s">
        <v>90</v>
      </c>
      <c r="AV232" s="15" t="s">
        <v>152</v>
      </c>
      <c r="AW232" s="15" t="s">
        <v>36</v>
      </c>
      <c r="AX232" s="15" t="s">
        <v>88</v>
      </c>
      <c r="AY232" s="171" t="s">
        <v>277</v>
      </c>
    </row>
    <row r="233" spans="2:65" s="1" customFormat="1" ht="16.5" customHeight="1">
      <c r="B233" s="135"/>
      <c r="C233" s="136" t="s">
        <v>223</v>
      </c>
      <c r="D233" s="136" t="s">
        <v>280</v>
      </c>
      <c r="E233" s="137" t="s">
        <v>423</v>
      </c>
      <c r="F233" s="138" t="s">
        <v>424</v>
      </c>
      <c r="G233" s="139" t="s">
        <v>96</v>
      </c>
      <c r="H233" s="140">
        <v>108.92400000000001</v>
      </c>
      <c r="I233" s="141"/>
      <c r="J233" s="142">
        <f>ROUND(I233*H233,2)</f>
        <v>0</v>
      </c>
      <c r="K233" s="138" t="s">
        <v>283</v>
      </c>
      <c r="L233" s="32"/>
      <c r="M233" s="143" t="s">
        <v>1</v>
      </c>
      <c r="N233" s="144" t="s">
        <v>45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152</v>
      </c>
      <c r="AT233" s="147" t="s">
        <v>280</v>
      </c>
      <c r="AU233" s="147" t="s">
        <v>90</v>
      </c>
      <c r="AY233" s="17" t="s">
        <v>277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88</v>
      </c>
      <c r="BK233" s="148">
        <f>ROUND(I233*H233,2)</f>
        <v>0</v>
      </c>
      <c r="BL233" s="17" t="s">
        <v>152</v>
      </c>
      <c r="BM233" s="147" t="s">
        <v>425</v>
      </c>
    </row>
    <row r="234" spans="2:65" s="13" customFormat="1" ht="11.25">
      <c r="B234" s="156"/>
      <c r="D234" s="150" t="s">
        <v>285</v>
      </c>
      <c r="E234" s="157" t="s">
        <v>1</v>
      </c>
      <c r="F234" s="158" t="s">
        <v>98</v>
      </c>
      <c r="H234" s="159">
        <v>108.92400000000001</v>
      </c>
      <c r="I234" s="160"/>
      <c r="L234" s="156"/>
      <c r="M234" s="161"/>
      <c r="T234" s="162"/>
      <c r="AT234" s="157" t="s">
        <v>285</v>
      </c>
      <c r="AU234" s="157" t="s">
        <v>90</v>
      </c>
      <c r="AV234" s="13" t="s">
        <v>90</v>
      </c>
      <c r="AW234" s="13" t="s">
        <v>36</v>
      </c>
      <c r="AX234" s="13" t="s">
        <v>88</v>
      </c>
      <c r="AY234" s="157" t="s">
        <v>277</v>
      </c>
    </row>
    <row r="235" spans="2:65" s="1" customFormat="1" ht="33" customHeight="1">
      <c r="B235" s="135"/>
      <c r="C235" s="136" t="s">
        <v>426</v>
      </c>
      <c r="D235" s="136" t="s">
        <v>280</v>
      </c>
      <c r="E235" s="137" t="s">
        <v>427</v>
      </c>
      <c r="F235" s="138" t="s">
        <v>428</v>
      </c>
      <c r="G235" s="139" t="s">
        <v>202</v>
      </c>
      <c r="H235" s="140">
        <v>62.716999999999999</v>
      </c>
      <c r="I235" s="141"/>
      <c r="J235" s="142">
        <f>ROUND(I235*H235,2)</f>
        <v>0</v>
      </c>
      <c r="K235" s="138" t="s">
        <v>283</v>
      </c>
      <c r="L235" s="32"/>
      <c r="M235" s="143" t="s">
        <v>1</v>
      </c>
      <c r="N235" s="144" t="s">
        <v>45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152</v>
      </c>
      <c r="AT235" s="147" t="s">
        <v>280</v>
      </c>
      <c r="AU235" s="147" t="s">
        <v>90</v>
      </c>
      <c r="AY235" s="17" t="s">
        <v>277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88</v>
      </c>
      <c r="BK235" s="148">
        <f>ROUND(I235*H235,2)</f>
        <v>0</v>
      </c>
      <c r="BL235" s="17" t="s">
        <v>152</v>
      </c>
      <c r="BM235" s="147" t="s">
        <v>429</v>
      </c>
    </row>
    <row r="236" spans="2:65" s="13" customFormat="1" ht="11.25">
      <c r="B236" s="156"/>
      <c r="D236" s="150" t="s">
        <v>285</v>
      </c>
      <c r="E236" s="157" t="s">
        <v>1</v>
      </c>
      <c r="F236" s="158" t="s">
        <v>430</v>
      </c>
      <c r="H236" s="159">
        <v>62.716999999999999</v>
      </c>
      <c r="I236" s="160"/>
      <c r="L236" s="156"/>
      <c r="M236" s="161"/>
      <c r="T236" s="162"/>
      <c r="AT236" s="157" t="s">
        <v>285</v>
      </c>
      <c r="AU236" s="157" t="s">
        <v>90</v>
      </c>
      <c r="AV236" s="13" t="s">
        <v>90</v>
      </c>
      <c r="AW236" s="13" t="s">
        <v>36</v>
      </c>
      <c r="AX236" s="13" t="s">
        <v>88</v>
      </c>
      <c r="AY236" s="157" t="s">
        <v>277</v>
      </c>
    </row>
    <row r="237" spans="2:65" s="1" customFormat="1" ht="24.2" customHeight="1">
      <c r="B237" s="135"/>
      <c r="C237" s="136" t="s">
        <v>431</v>
      </c>
      <c r="D237" s="136" t="s">
        <v>280</v>
      </c>
      <c r="E237" s="137" t="s">
        <v>432</v>
      </c>
      <c r="F237" s="138" t="s">
        <v>433</v>
      </c>
      <c r="G237" s="139" t="s">
        <v>139</v>
      </c>
      <c r="H237" s="140">
        <v>103.2</v>
      </c>
      <c r="I237" s="141"/>
      <c r="J237" s="142">
        <f>ROUND(I237*H237,2)</f>
        <v>0</v>
      </c>
      <c r="K237" s="138" t="s">
        <v>283</v>
      </c>
      <c r="L237" s="32"/>
      <c r="M237" s="143" t="s">
        <v>1</v>
      </c>
      <c r="N237" s="144" t="s">
        <v>45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152</v>
      </c>
      <c r="AT237" s="147" t="s">
        <v>280</v>
      </c>
      <c r="AU237" s="147" t="s">
        <v>90</v>
      </c>
      <c r="AY237" s="17" t="s">
        <v>277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88</v>
      </c>
      <c r="BK237" s="148">
        <f>ROUND(I237*H237,2)</f>
        <v>0</v>
      </c>
      <c r="BL237" s="17" t="s">
        <v>152</v>
      </c>
      <c r="BM237" s="147" t="s">
        <v>434</v>
      </c>
    </row>
    <row r="238" spans="2:65" s="13" customFormat="1" ht="22.5">
      <c r="B238" s="156"/>
      <c r="D238" s="150" t="s">
        <v>285</v>
      </c>
      <c r="E238" s="157" t="s">
        <v>1</v>
      </c>
      <c r="F238" s="158" t="s">
        <v>435</v>
      </c>
      <c r="H238" s="159">
        <v>43.2</v>
      </c>
      <c r="I238" s="160"/>
      <c r="L238" s="156"/>
      <c r="M238" s="161"/>
      <c r="T238" s="162"/>
      <c r="AT238" s="157" t="s">
        <v>285</v>
      </c>
      <c r="AU238" s="157" t="s">
        <v>90</v>
      </c>
      <c r="AV238" s="13" t="s">
        <v>90</v>
      </c>
      <c r="AW238" s="13" t="s">
        <v>36</v>
      </c>
      <c r="AX238" s="13" t="s">
        <v>80</v>
      </c>
      <c r="AY238" s="157" t="s">
        <v>277</v>
      </c>
    </row>
    <row r="239" spans="2:65" s="13" customFormat="1" ht="11.25">
      <c r="B239" s="156"/>
      <c r="D239" s="150" t="s">
        <v>285</v>
      </c>
      <c r="E239" s="157" t="s">
        <v>1</v>
      </c>
      <c r="F239" s="158" t="s">
        <v>436</v>
      </c>
      <c r="H239" s="159">
        <v>60</v>
      </c>
      <c r="I239" s="160"/>
      <c r="L239" s="156"/>
      <c r="M239" s="161"/>
      <c r="T239" s="162"/>
      <c r="AT239" s="157" t="s">
        <v>285</v>
      </c>
      <c r="AU239" s="157" t="s">
        <v>90</v>
      </c>
      <c r="AV239" s="13" t="s">
        <v>90</v>
      </c>
      <c r="AW239" s="13" t="s">
        <v>36</v>
      </c>
      <c r="AX239" s="13" t="s">
        <v>80</v>
      </c>
      <c r="AY239" s="157" t="s">
        <v>277</v>
      </c>
    </row>
    <row r="240" spans="2:65" s="15" customFormat="1" ht="11.25">
      <c r="B240" s="170"/>
      <c r="D240" s="150" t="s">
        <v>285</v>
      </c>
      <c r="E240" s="171" t="s">
        <v>1</v>
      </c>
      <c r="F240" s="172" t="s">
        <v>293</v>
      </c>
      <c r="H240" s="173">
        <v>103.2</v>
      </c>
      <c r="I240" s="174"/>
      <c r="L240" s="170"/>
      <c r="M240" s="175"/>
      <c r="T240" s="176"/>
      <c r="AT240" s="171" t="s">
        <v>285</v>
      </c>
      <c r="AU240" s="171" t="s">
        <v>90</v>
      </c>
      <c r="AV240" s="15" t="s">
        <v>152</v>
      </c>
      <c r="AW240" s="15" t="s">
        <v>36</v>
      </c>
      <c r="AX240" s="15" t="s">
        <v>88</v>
      </c>
      <c r="AY240" s="171" t="s">
        <v>277</v>
      </c>
    </row>
    <row r="241" spans="2:65" s="11" customFormat="1" ht="22.9" customHeight="1">
      <c r="B241" s="124"/>
      <c r="D241" s="125" t="s">
        <v>79</v>
      </c>
      <c r="E241" s="133" t="s">
        <v>437</v>
      </c>
      <c r="F241" s="133" t="s">
        <v>438</v>
      </c>
      <c r="I241" s="127"/>
      <c r="J241" s="134">
        <f>BK241</f>
        <v>0</v>
      </c>
      <c r="L241" s="124"/>
      <c r="M241" s="128"/>
      <c r="P241" s="129">
        <f>SUM(P242:P369)</f>
        <v>0</v>
      </c>
      <c r="R241" s="129">
        <f>SUM(R242:R369)</f>
        <v>8.8872948800000007</v>
      </c>
      <c r="T241" s="130">
        <f>SUM(T242:T369)</f>
        <v>36.148079999999993</v>
      </c>
      <c r="AR241" s="125" t="s">
        <v>88</v>
      </c>
      <c r="AT241" s="131" t="s">
        <v>79</v>
      </c>
      <c r="AU241" s="131" t="s">
        <v>88</v>
      </c>
      <c r="AY241" s="125" t="s">
        <v>277</v>
      </c>
      <c r="BK241" s="132">
        <f>SUM(BK242:BK369)</f>
        <v>0</v>
      </c>
    </row>
    <row r="242" spans="2:65" s="1" customFormat="1" ht="24.2" customHeight="1">
      <c r="B242" s="135"/>
      <c r="C242" s="136" t="s">
        <v>439</v>
      </c>
      <c r="D242" s="136" t="s">
        <v>280</v>
      </c>
      <c r="E242" s="137" t="s">
        <v>281</v>
      </c>
      <c r="F242" s="138" t="s">
        <v>282</v>
      </c>
      <c r="G242" s="139" t="s">
        <v>139</v>
      </c>
      <c r="H242" s="140">
        <v>87.36</v>
      </c>
      <c r="I242" s="141"/>
      <c r="J242" s="142">
        <f>ROUND(I242*H242,2)</f>
        <v>0</v>
      </c>
      <c r="K242" s="138" t="s">
        <v>283</v>
      </c>
      <c r="L242" s="32"/>
      <c r="M242" s="143" t="s">
        <v>1</v>
      </c>
      <c r="N242" s="144" t="s">
        <v>45</v>
      </c>
      <c r="P242" s="145">
        <f>O242*H242</f>
        <v>0</v>
      </c>
      <c r="Q242" s="145">
        <v>0</v>
      </c>
      <c r="R242" s="145">
        <f>Q242*H242</f>
        <v>0</v>
      </c>
      <c r="S242" s="145">
        <v>9.8000000000000004E-2</v>
      </c>
      <c r="T242" s="146">
        <f>S242*H242</f>
        <v>8.56128</v>
      </c>
      <c r="AR242" s="147" t="s">
        <v>152</v>
      </c>
      <c r="AT242" s="147" t="s">
        <v>280</v>
      </c>
      <c r="AU242" s="147" t="s">
        <v>90</v>
      </c>
      <c r="AY242" s="17" t="s">
        <v>277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88</v>
      </c>
      <c r="BK242" s="148">
        <f>ROUND(I242*H242,2)</f>
        <v>0</v>
      </c>
      <c r="BL242" s="17" t="s">
        <v>152</v>
      </c>
      <c r="BM242" s="147" t="s">
        <v>440</v>
      </c>
    </row>
    <row r="243" spans="2:65" s="12" customFormat="1" ht="11.25">
      <c r="B243" s="149"/>
      <c r="D243" s="150" t="s">
        <v>285</v>
      </c>
      <c r="E243" s="151" t="s">
        <v>1</v>
      </c>
      <c r="F243" s="152" t="s">
        <v>286</v>
      </c>
      <c r="H243" s="151" t="s">
        <v>1</v>
      </c>
      <c r="I243" s="153"/>
      <c r="L243" s="149"/>
      <c r="M243" s="154"/>
      <c r="T243" s="155"/>
      <c r="AT243" s="151" t="s">
        <v>285</v>
      </c>
      <c r="AU243" s="151" t="s">
        <v>90</v>
      </c>
      <c r="AV243" s="12" t="s">
        <v>88</v>
      </c>
      <c r="AW243" s="12" t="s">
        <v>36</v>
      </c>
      <c r="AX243" s="12" t="s">
        <v>80</v>
      </c>
      <c r="AY243" s="151" t="s">
        <v>277</v>
      </c>
    </row>
    <row r="244" spans="2:65" s="12" customFormat="1" ht="11.25">
      <c r="B244" s="149"/>
      <c r="D244" s="150" t="s">
        <v>285</v>
      </c>
      <c r="E244" s="151" t="s">
        <v>1</v>
      </c>
      <c r="F244" s="152" t="s">
        <v>287</v>
      </c>
      <c r="H244" s="151" t="s">
        <v>1</v>
      </c>
      <c r="I244" s="153"/>
      <c r="L244" s="149"/>
      <c r="M244" s="154"/>
      <c r="T244" s="155"/>
      <c r="AT244" s="151" t="s">
        <v>285</v>
      </c>
      <c r="AU244" s="151" t="s">
        <v>90</v>
      </c>
      <c r="AV244" s="12" t="s">
        <v>88</v>
      </c>
      <c r="AW244" s="12" t="s">
        <v>36</v>
      </c>
      <c r="AX244" s="12" t="s">
        <v>80</v>
      </c>
      <c r="AY244" s="151" t="s">
        <v>277</v>
      </c>
    </row>
    <row r="245" spans="2:65" s="13" customFormat="1" ht="11.25">
      <c r="B245" s="156"/>
      <c r="D245" s="150" t="s">
        <v>285</v>
      </c>
      <c r="E245" s="157" t="s">
        <v>1</v>
      </c>
      <c r="F245" s="158" t="s">
        <v>441</v>
      </c>
      <c r="H245" s="159">
        <v>11.52</v>
      </c>
      <c r="I245" s="160"/>
      <c r="L245" s="156"/>
      <c r="M245" s="161"/>
      <c r="T245" s="162"/>
      <c r="AT245" s="157" t="s">
        <v>285</v>
      </c>
      <c r="AU245" s="157" t="s">
        <v>90</v>
      </c>
      <c r="AV245" s="13" t="s">
        <v>90</v>
      </c>
      <c r="AW245" s="13" t="s">
        <v>36</v>
      </c>
      <c r="AX245" s="13" t="s">
        <v>80</v>
      </c>
      <c r="AY245" s="157" t="s">
        <v>277</v>
      </c>
    </row>
    <row r="246" spans="2:65" s="13" customFormat="1" ht="11.25">
      <c r="B246" s="156"/>
      <c r="D246" s="150" t="s">
        <v>285</v>
      </c>
      <c r="E246" s="157" t="s">
        <v>1</v>
      </c>
      <c r="F246" s="158" t="s">
        <v>442</v>
      </c>
      <c r="H246" s="159">
        <v>6.72</v>
      </c>
      <c r="I246" s="160"/>
      <c r="L246" s="156"/>
      <c r="M246" s="161"/>
      <c r="T246" s="162"/>
      <c r="AT246" s="157" t="s">
        <v>285</v>
      </c>
      <c r="AU246" s="157" t="s">
        <v>90</v>
      </c>
      <c r="AV246" s="13" t="s">
        <v>90</v>
      </c>
      <c r="AW246" s="13" t="s">
        <v>36</v>
      </c>
      <c r="AX246" s="13" t="s">
        <v>80</v>
      </c>
      <c r="AY246" s="157" t="s">
        <v>277</v>
      </c>
    </row>
    <row r="247" spans="2:65" s="13" customFormat="1" ht="11.25">
      <c r="B247" s="156"/>
      <c r="D247" s="150" t="s">
        <v>285</v>
      </c>
      <c r="E247" s="157" t="s">
        <v>1</v>
      </c>
      <c r="F247" s="158" t="s">
        <v>443</v>
      </c>
      <c r="H247" s="159">
        <v>16.32</v>
      </c>
      <c r="I247" s="160"/>
      <c r="L247" s="156"/>
      <c r="M247" s="161"/>
      <c r="T247" s="162"/>
      <c r="AT247" s="157" t="s">
        <v>285</v>
      </c>
      <c r="AU247" s="157" t="s">
        <v>90</v>
      </c>
      <c r="AV247" s="13" t="s">
        <v>90</v>
      </c>
      <c r="AW247" s="13" t="s">
        <v>36</v>
      </c>
      <c r="AX247" s="13" t="s">
        <v>80</v>
      </c>
      <c r="AY247" s="157" t="s">
        <v>277</v>
      </c>
    </row>
    <row r="248" spans="2:65" s="13" customFormat="1" ht="11.25">
      <c r="B248" s="156"/>
      <c r="D248" s="150" t="s">
        <v>285</v>
      </c>
      <c r="E248" s="157" t="s">
        <v>1</v>
      </c>
      <c r="F248" s="158" t="s">
        <v>444</v>
      </c>
      <c r="H248" s="159">
        <v>9.1199999999999992</v>
      </c>
      <c r="I248" s="160"/>
      <c r="L248" s="156"/>
      <c r="M248" s="161"/>
      <c r="T248" s="162"/>
      <c r="AT248" s="157" t="s">
        <v>285</v>
      </c>
      <c r="AU248" s="157" t="s">
        <v>90</v>
      </c>
      <c r="AV248" s="13" t="s">
        <v>90</v>
      </c>
      <c r="AW248" s="13" t="s">
        <v>36</v>
      </c>
      <c r="AX248" s="13" t="s">
        <v>80</v>
      </c>
      <c r="AY248" s="157" t="s">
        <v>277</v>
      </c>
    </row>
    <row r="249" spans="2:65" s="14" customFormat="1" ht="11.25">
      <c r="B249" s="163"/>
      <c r="D249" s="150" t="s">
        <v>285</v>
      </c>
      <c r="E249" s="164" t="s">
        <v>218</v>
      </c>
      <c r="F249" s="165" t="s">
        <v>290</v>
      </c>
      <c r="H249" s="166">
        <v>43.68</v>
      </c>
      <c r="I249" s="167"/>
      <c r="L249" s="163"/>
      <c r="M249" s="168"/>
      <c r="T249" s="169"/>
      <c r="AT249" s="164" t="s">
        <v>285</v>
      </c>
      <c r="AU249" s="164" t="s">
        <v>90</v>
      </c>
      <c r="AV249" s="14" t="s">
        <v>291</v>
      </c>
      <c r="AW249" s="14" t="s">
        <v>36</v>
      </c>
      <c r="AX249" s="14" t="s">
        <v>80</v>
      </c>
      <c r="AY249" s="164" t="s">
        <v>277</v>
      </c>
    </row>
    <row r="250" spans="2:65" s="13" customFormat="1" ht="11.25">
      <c r="B250" s="156"/>
      <c r="D250" s="150" t="s">
        <v>285</v>
      </c>
      <c r="E250" s="157" t="s">
        <v>1</v>
      </c>
      <c r="F250" s="158" t="s">
        <v>445</v>
      </c>
      <c r="H250" s="159">
        <v>43.68</v>
      </c>
      <c r="I250" s="160"/>
      <c r="L250" s="156"/>
      <c r="M250" s="161"/>
      <c r="T250" s="162"/>
      <c r="AT250" s="157" t="s">
        <v>285</v>
      </c>
      <c r="AU250" s="157" t="s">
        <v>90</v>
      </c>
      <c r="AV250" s="13" t="s">
        <v>90</v>
      </c>
      <c r="AW250" s="13" t="s">
        <v>36</v>
      </c>
      <c r="AX250" s="13" t="s">
        <v>80</v>
      </c>
      <c r="AY250" s="157" t="s">
        <v>277</v>
      </c>
    </row>
    <row r="251" spans="2:65" s="14" customFormat="1" ht="11.25">
      <c r="B251" s="163"/>
      <c r="D251" s="150" t="s">
        <v>285</v>
      </c>
      <c r="E251" s="164" t="s">
        <v>1</v>
      </c>
      <c r="F251" s="165" t="s">
        <v>290</v>
      </c>
      <c r="H251" s="166">
        <v>43.68</v>
      </c>
      <c r="I251" s="167"/>
      <c r="L251" s="163"/>
      <c r="M251" s="168"/>
      <c r="T251" s="169"/>
      <c r="AT251" s="164" t="s">
        <v>285</v>
      </c>
      <c r="AU251" s="164" t="s">
        <v>90</v>
      </c>
      <c r="AV251" s="14" t="s">
        <v>291</v>
      </c>
      <c r="AW251" s="14" t="s">
        <v>36</v>
      </c>
      <c r="AX251" s="14" t="s">
        <v>80</v>
      </c>
      <c r="AY251" s="164" t="s">
        <v>277</v>
      </c>
    </row>
    <row r="252" spans="2:65" s="15" customFormat="1" ht="11.25">
      <c r="B252" s="170"/>
      <c r="D252" s="150" t="s">
        <v>285</v>
      </c>
      <c r="E252" s="171" t="s">
        <v>1</v>
      </c>
      <c r="F252" s="172" t="s">
        <v>293</v>
      </c>
      <c r="H252" s="173">
        <v>87.36</v>
      </c>
      <c r="I252" s="174"/>
      <c r="L252" s="170"/>
      <c r="M252" s="175"/>
      <c r="T252" s="176"/>
      <c r="AT252" s="171" t="s">
        <v>285</v>
      </c>
      <c r="AU252" s="171" t="s">
        <v>90</v>
      </c>
      <c r="AV252" s="15" t="s">
        <v>152</v>
      </c>
      <c r="AW252" s="15" t="s">
        <v>36</v>
      </c>
      <c r="AX252" s="15" t="s">
        <v>88</v>
      </c>
      <c r="AY252" s="171" t="s">
        <v>277</v>
      </c>
    </row>
    <row r="253" spans="2:65" s="1" customFormat="1" ht="24.2" customHeight="1">
      <c r="B253" s="135"/>
      <c r="C253" s="136" t="s">
        <v>446</v>
      </c>
      <c r="D253" s="136" t="s">
        <v>280</v>
      </c>
      <c r="E253" s="137" t="s">
        <v>294</v>
      </c>
      <c r="F253" s="138" t="s">
        <v>295</v>
      </c>
      <c r="G253" s="139" t="s">
        <v>139</v>
      </c>
      <c r="H253" s="140">
        <v>43.68</v>
      </c>
      <c r="I253" s="141"/>
      <c r="J253" s="142">
        <f>ROUND(I253*H253,2)</f>
        <v>0</v>
      </c>
      <c r="K253" s="138" t="s">
        <v>283</v>
      </c>
      <c r="L253" s="32"/>
      <c r="M253" s="143" t="s">
        <v>1</v>
      </c>
      <c r="N253" s="144" t="s">
        <v>45</v>
      </c>
      <c r="P253" s="145">
        <f>O253*H253</f>
        <v>0</v>
      </c>
      <c r="Q253" s="145">
        <v>0</v>
      </c>
      <c r="R253" s="145">
        <f>Q253*H253</f>
        <v>0</v>
      </c>
      <c r="S253" s="145">
        <v>0.22</v>
      </c>
      <c r="T253" s="146">
        <f>S253*H253</f>
        <v>9.6096000000000004</v>
      </c>
      <c r="AR253" s="147" t="s">
        <v>152</v>
      </c>
      <c r="AT253" s="147" t="s">
        <v>280</v>
      </c>
      <c r="AU253" s="147" t="s">
        <v>90</v>
      </c>
      <c r="AY253" s="17" t="s">
        <v>277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88</v>
      </c>
      <c r="BK253" s="148">
        <f>ROUND(I253*H253,2)</f>
        <v>0</v>
      </c>
      <c r="BL253" s="17" t="s">
        <v>152</v>
      </c>
      <c r="BM253" s="147" t="s">
        <v>447</v>
      </c>
    </row>
    <row r="254" spans="2:65" s="12" customFormat="1" ht="11.25">
      <c r="B254" s="149"/>
      <c r="D254" s="150" t="s">
        <v>285</v>
      </c>
      <c r="E254" s="151" t="s">
        <v>1</v>
      </c>
      <c r="F254" s="152" t="s">
        <v>286</v>
      </c>
      <c r="H254" s="151" t="s">
        <v>1</v>
      </c>
      <c r="I254" s="153"/>
      <c r="L254" s="149"/>
      <c r="M254" s="154"/>
      <c r="T254" s="155"/>
      <c r="AT254" s="151" t="s">
        <v>285</v>
      </c>
      <c r="AU254" s="151" t="s">
        <v>90</v>
      </c>
      <c r="AV254" s="12" t="s">
        <v>88</v>
      </c>
      <c r="AW254" s="12" t="s">
        <v>36</v>
      </c>
      <c r="AX254" s="12" t="s">
        <v>80</v>
      </c>
      <c r="AY254" s="151" t="s">
        <v>277</v>
      </c>
    </row>
    <row r="255" spans="2:65" s="13" customFormat="1" ht="11.25">
      <c r="B255" s="156"/>
      <c r="D255" s="150" t="s">
        <v>285</v>
      </c>
      <c r="E255" s="157" t="s">
        <v>1</v>
      </c>
      <c r="F255" s="158" t="s">
        <v>448</v>
      </c>
      <c r="H255" s="159">
        <v>43.68</v>
      </c>
      <c r="I255" s="160"/>
      <c r="L255" s="156"/>
      <c r="M255" s="161"/>
      <c r="T255" s="162"/>
      <c r="AT255" s="157" t="s">
        <v>285</v>
      </c>
      <c r="AU255" s="157" t="s">
        <v>90</v>
      </c>
      <c r="AV255" s="13" t="s">
        <v>90</v>
      </c>
      <c r="AW255" s="13" t="s">
        <v>36</v>
      </c>
      <c r="AX255" s="13" t="s">
        <v>80</v>
      </c>
      <c r="AY255" s="157" t="s">
        <v>277</v>
      </c>
    </row>
    <row r="256" spans="2:65" s="15" customFormat="1" ht="11.25">
      <c r="B256" s="170"/>
      <c r="D256" s="150" t="s">
        <v>285</v>
      </c>
      <c r="E256" s="171" t="s">
        <v>1</v>
      </c>
      <c r="F256" s="172" t="s">
        <v>293</v>
      </c>
      <c r="H256" s="173">
        <v>43.68</v>
      </c>
      <c r="I256" s="174"/>
      <c r="L256" s="170"/>
      <c r="M256" s="175"/>
      <c r="T256" s="176"/>
      <c r="AT256" s="171" t="s">
        <v>285</v>
      </c>
      <c r="AU256" s="171" t="s">
        <v>90</v>
      </c>
      <c r="AV256" s="15" t="s">
        <v>152</v>
      </c>
      <c r="AW256" s="15" t="s">
        <v>36</v>
      </c>
      <c r="AX256" s="15" t="s">
        <v>88</v>
      </c>
      <c r="AY256" s="171" t="s">
        <v>277</v>
      </c>
    </row>
    <row r="257" spans="2:65" s="1" customFormat="1" ht="24.2" customHeight="1">
      <c r="B257" s="135"/>
      <c r="C257" s="136" t="s">
        <v>449</v>
      </c>
      <c r="D257" s="136" t="s">
        <v>280</v>
      </c>
      <c r="E257" s="137" t="s">
        <v>298</v>
      </c>
      <c r="F257" s="138" t="s">
        <v>299</v>
      </c>
      <c r="G257" s="139" t="s">
        <v>139</v>
      </c>
      <c r="H257" s="140">
        <v>56.56</v>
      </c>
      <c r="I257" s="141"/>
      <c r="J257" s="142">
        <f>ROUND(I257*H257,2)</f>
        <v>0</v>
      </c>
      <c r="K257" s="138" t="s">
        <v>283</v>
      </c>
      <c r="L257" s="32"/>
      <c r="M257" s="143" t="s">
        <v>1</v>
      </c>
      <c r="N257" s="144" t="s">
        <v>45</v>
      </c>
      <c r="P257" s="145">
        <f>O257*H257</f>
        <v>0</v>
      </c>
      <c r="Q257" s="145">
        <v>0</v>
      </c>
      <c r="R257" s="145">
        <f>Q257*H257</f>
        <v>0</v>
      </c>
      <c r="S257" s="145">
        <v>0.28999999999999998</v>
      </c>
      <c r="T257" s="146">
        <f>S257*H257</f>
        <v>16.4024</v>
      </c>
      <c r="AR257" s="147" t="s">
        <v>152</v>
      </c>
      <c r="AT257" s="147" t="s">
        <v>280</v>
      </c>
      <c r="AU257" s="147" t="s">
        <v>90</v>
      </c>
      <c r="AY257" s="17" t="s">
        <v>277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88</v>
      </c>
      <c r="BK257" s="148">
        <f>ROUND(I257*H257,2)</f>
        <v>0</v>
      </c>
      <c r="BL257" s="17" t="s">
        <v>152</v>
      </c>
      <c r="BM257" s="147" t="s">
        <v>450</v>
      </c>
    </row>
    <row r="258" spans="2:65" s="12" customFormat="1" ht="11.25">
      <c r="B258" s="149"/>
      <c r="D258" s="150" t="s">
        <v>285</v>
      </c>
      <c r="E258" s="151" t="s">
        <v>1</v>
      </c>
      <c r="F258" s="152" t="s">
        <v>286</v>
      </c>
      <c r="H258" s="151" t="s">
        <v>1</v>
      </c>
      <c r="I258" s="153"/>
      <c r="L258" s="149"/>
      <c r="M258" s="154"/>
      <c r="T258" s="155"/>
      <c r="AT258" s="151" t="s">
        <v>285</v>
      </c>
      <c r="AU258" s="151" t="s">
        <v>90</v>
      </c>
      <c r="AV258" s="12" t="s">
        <v>88</v>
      </c>
      <c r="AW258" s="12" t="s">
        <v>36</v>
      </c>
      <c r="AX258" s="12" t="s">
        <v>80</v>
      </c>
      <c r="AY258" s="151" t="s">
        <v>277</v>
      </c>
    </row>
    <row r="259" spans="2:65" s="13" customFormat="1" ht="11.25">
      <c r="B259" s="156"/>
      <c r="D259" s="150" t="s">
        <v>285</v>
      </c>
      <c r="E259" s="157" t="s">
        <v>1</v>
      </c>
      <c r="F259" s="158" t="s">
        <v>451</v>
      </c>
      <c r="H259" s="159">
        <v>43.68</v>
      </c>
      <c r="I259" s="160"/>
      <c r="L259" s="156"/>
      <c r="M259" s="161"/>
      <c r="T259" s="162"/>
      <c r="AT259" s="157" t="s">
        <v>285</v>
      </c>
      <c r="AU259" s="157" t="s">
        <v>90</v>
      </c>
      <c r="AV259" s="13" t="s">
        <v>90</v>
      </c>
      <c r="AW259" s="13" t="s">
        <v>36</v>
      </c>
      <c r="AX259" s="13" t="s">
        <v>80</v>
      </c>
      <c r="AY259" s="157" t="s">
        <v>277</v>
      </c>
    </row>
    <row r="260" spans="2:65" s="14" customFormat="1" ht="11.25">
      <c r="B260" s="163"/>
      <c r="D260" s="150" t="s">
        <v>285</v>
      </c>
      <c r="E260" s="164" t="s">
        <v>1</v>
      </c>
      <c r="F260" s="165" t="s">
        <v>290</v>
      </c>
      <c r="H260" s="166">
        <v>43.68</v>
      </c>
      <c r="I260" s="167"/>
      <c r="L260" s="163"/>
      <c r="M260" s="168"/>
      <c r="T260" s="169"/>
      <c r="AT260" s="164" t="s">
        <v>285</v>
      </c>
      <c r="AU260" s="164" t="s">
        <v>90</v>
      </c>
      <c r="AV260" s="14" t="s">
        <v>291</v>
      </c>
      <c r="AW260" s="14" t="s">
        <v>36</v>
      </c>
      <c r="AX260" s="14" t="s">
        <v>80</v>
      </c>
      <c r="AY260" s="164" t="s">
        <v>277</v>
      </c>
    </row>
    <row r="261" spans="2:65" s="12" customFormat="1" ht="11.25">
      <c r="B261" s="149"/>
      <c r="D261" s="150" t="s">
        <v>285</v>
      </c>
      <c r="E261" s="151" t="s">
        <v>1</v>
      </c>
      <c r="F261" s="152" t="s">
        <v>302</v>
      </c>
      <c r="H261" s="151" t="s">
        <v>1</v>
      </c>
      <c r="I261" s="153"/>
      <c r="L261" s="149"/>
      <c r="M261" s="154"/>
      <c r="T261" s="155"/>
      <c r="AT261" s="151" t="s">
        <v>285</v>
      </c>
      <c r="AU261" s="151" t="s">
        <v>90</v>
      </c>
      <c r="AV261" s="12" t="s">
        <v>88</v>
      </c>
      <c r="AW261" s="12" t="s">
        <v>36</v>
      </c>
      <c r="AX261" s="12" t="s">
        <v>80</v>
      </c>
      <c r="AY261" s="151" t="s">
        <v>277</v>
      </c>
    </row>
    <row r="262" spans="2:65" s="13" customFormat="1" ht="11.25">
      <c r="B262" s="156"/>
      <c r="D262" s="150" t="s">
        <v>285</v>
      </c>
      <c r="E262" s="157" t="s">
        <v>1</v>
      </c>
      <c r="F262" s="158" t="s">
        <v>452</v>
      </c>
      <c r="H262" s="159">
        <v>7.84</v>
      </c>
      <c r="I262" s="160"/>
      <c r="L262" s="156"/>
      <c r="M262" s="161"/>
      <c r="T262" s="162"/>
      <c r="AT262" s="157" t="s">
        <v>285</v>
      </c>
      <c r="AU262" s="157" t="s">
        <v>90</v>
      </c>
      <c r="AV262" s="13" t="s">
        <v>90</v>
      </c>
      <c r="AW262" s="13" t="s">
        <v>36</v>
      </c>
      <c r="AX262" s="13" t="s">
        <v>80</v>
      </c>
      <c r="AY262" s="157" t="s">
        <v>277</v>
      </c>
    </row>
    <row r="263" spans="2:65" s="13" customFormat="1" ht="11.25">
      <c r="B263" s="156"/>
      <c r="D263" s="150" t="s">
        <v>285</v>
      </c>
      <c r="E263" s="157" t="s">
        <v>1</v>
      </c>
      <c r="F263" s="158" t="s">
        <v>453</v>
      </c>
      <c r="H263" s="159">
        <v>5.04</v>
      </c>
      <c r="I263" s="160"/>
      <c r="L263" s="156"/>
      <c r="M263" s="161"/>
      <c r="T263" s="162"/>
      <c r="AT263" s="157" t="s">
        <v>285</v>
      </c>
      <c r="AU263" s="157" t="s">
        <v>90</v>
      </c>
      <c r="AV263" s="13" t="s">
        <v>90</v>
      </c>
      <c r="AW263" s="13" t="s">
        <v>36</v>
      </c>
      <c r="AX263" s="13" t="s">
        <v>80</v>
      </c>
      <c r="AY263" s="157" t="s">
        <v>277</v>
      </c>
    </row>
    <row r="264" spans="2:65" s="14" customFormat="1" ht="11.25">
      <c r="B264" s="163"/>
      <c r="D264" s="150" t="s">
        <v>285</v>
      </c>
      <c r="E264" s="164" t="s">
        <v>220</v>
      </c>
      <c r="F264" s="165" t="s">
        <v>290</v>
      </c>
      <c r="H264" s="166">
        <v>12.88</v>
      </c>
      <c r="I264" s="167"/>
      <c r="L264" s="163"/>
      <c r="M264" s="168"/>
      <c r="T264" s="169"/>
      <c r="AT264" s="164" t="s">
        <v>285</v>
      </c>
      <c r="AU264" s="164" t="s">
        <v>90</v>
      </c>
      <c r="AV264" s="14" t="s">
        <v>291</v>
      </c>
      <c r="AW264" s="14" t="s">
        <v>36</v>
      </c>
      <c r="AX264" s="14" t="s">
        <v>80</v>
      </c>
      <c r="AY264" s="164" t="s">
        <v>277</v>
      </c>
    </row>
    <row r="265" spans="2:65" s="15" customFormat="1" ht="11.25">
      <c r="B265" s="170"/>
      <c r="D265" s="150" t="s">
        <v>285</v>
      </c>
      <c r="E265" s="171" t="s">
        <v>1</v>
      </c>
      <c r="F265" s="172" t="s">
        <v>293</v>
      </c>
      <c r="H265" s="173">
        <v>56.56</v>
      </c>
      <c r="I265" s="174"/>
      <c r="L265" s="170"/>
      <c r="M265" s="175"/>
      <c r="T265" s="176"/>
      <c r="AT265" s="171" t="s">
        <v>285</v>
      </c>
      <c r="AU265" s="171" t="s">
        <v>90</v>
      </c>
      <c r="AV265" s="15" t="s">
        <v>152</v>
      </c>
      <c r="AW265" s="15" t="s">
        <v>36</v>
      </c>
      <c r="AX265" s="15" t="s">
        <v>88</v>
      </c>
      <c r="AY265" s="171" t="s">
        <v>277</v>
      </c>
    </row>
    <row r="266" spans="2:65" s="1" customFormat="1" ht="24.2" customHeight="1">
      <c r="B266" s="135"/>
      <c r="C266" s="136" t="s">
        <v>454</v>
      </c>
      <c r="D266" s="136" t="s">
        <v>280</v>
      </c>
      <c r="E266" s="137" t="s">
        <v>455</v>
      </c>
      <c r="F266" s="138" t="s">
        <v>456</v>
      </c>
      <c r="G266" s="139" t="s">
        <v>139</v>
      </c>
      <c r="H266" s="140">
        <v>4.4800000000000004</v>
      </c>
      <c r="I266" s="141"/>
      <c r="J266" s="142">
        <f>ROUND(I266*H266,2)</f>
        <v>0</v>
      </c>
      <c r="K266" s="138" t="s">
        <v>283</v>
      </c>
      <c r="L266" s="32"/>
      <c r="M266" s="143" t="s">
        <v>1</v>
      </c>
      <c r="N266" s="144" t="s">
        <v>45</v>
      </c>
      <c r="P266" s="145">
        <f>O266*H266</f>
        <v>0</v>
      </c>
      <c r="Q266" s="145">
        <v>0</v>
      </c>
      <c r="R266" s="145">
        <f>Q266*H266</f>
        <v>0</v>
      </c>
      <c r="S266" s="145">
        <v>0.26</v>
      </c>
      <c r="T266" s="146">
        <f>S266*H266</f>
        <v>1.1648000000000001</v>
      </c>
      <c r="AR266" s="147" t="s">
        <v>152</v>
      </c>
      <c r="AT266" s="147" t="s">
        <v>280</v>
      </c>
      <c r="AU266" s="147" t="s">
        <v>90</v>
      </c>
      <c r="AY266" s="17" t="s">
        <v>277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88</v>
      </c>
      <c r="BK266" s="148">
        <f>ROUND(I266*H266,2)</f>
        <v>0</v>
      </c>
      <c r="BL266" s="17" t="s">
        <v>152</v>
      </c>
      <c r="BM266" s="147" t="s">
        <v>457</v>
      </c>
    </row>
    <row r="267" spans="2:65" s="12" customFormat="1" ht="11.25">
      <c r="B267" s="149"/>
      <c r="D267" s="150" t="s">
        <v>285</v>
      </c>
      <c r="E267" s="151" t="s">
        <v>1</v>
      </c>
      <c r="F267" s="152" t="s">
        <v>458</v>
      </c>
      <c r="H267" s="151" t="s">
        <v>1</v>
      </c>
      <c r="I267" s="153"/>
      <c r="L267" s="149"/>
      <c r="M267" s="154"/>
      <c r="T267" s="155"/>
      <c r="AT267" s="151" t="s">
        <v>285</v>
      </c>
      <c r="AU267" s="151" t="s">
        <v>90</v>
      </c>
      <c r="AV267" s="12" t="s">
        <v>88</v>
      </c>
      <c r="AW267" s="12" t="s">
        <v>36</v>
      </c>
      <c r="AX267" s="12" t="s">
        <v>80</v>
      </c>
      <c r="AY267" s="151" t="s">
        <v>277</v>
      </c>
    </row>
    <row r="268" spans="2:65" s="13" customFormat="1" ht="11.25">
      <c r="B268" s="156"/>
      <c r="D268" s="150" t="s">
        <v>285</v>
      </c>
      <c r="E268" s="157" t="s">
        <v>1</v>
      </c>
      <c r="F268" s="158" t="s">
        <v>459</v>
      </c>
      <c r="H268" s="159">
        <v>4.4800000000000004</v>
      </c>
      <c r="I268" s="160"/>
      <c r="L268" s="156"/>
      <c r="M268" s="161"/>
      <c r="T268" s="162"/>
      <c r="AT268" s="157" t="s">
        <v>285</v>
      </c>
      <c r="AU268" s="157" t="s">
        <v>90</v>
      </c>
      <c r="AV268" s="13" t="s">
        <v>90</v>
      </c>
      <c r="AW268" s="13" t="s">
        <v>36</v>
      </c>
      <c r="AX268" s="13" t="s">
        <v>80</v>
      </c>
      <c r="AY268" s="157" t="s">
        <v>277</v>
      </c>
    </row>
    <row r="269" spans="2:65" s="15" customFormat="1" ht="11.25">
      <c r="B269" s="170"/>
      <c r="D269" s="150" t="s">
        <v>285</v>
      </c>
      <c r="E269" s="171" t="s">
        <v>215</v>
      </c>
      <c r="F269" s="172" t="s">
        <v>293</v>
      </c>
      <c r="H269" s="173">
        <v>4.4800000000000004</v>
      </c>
      <c r="I269" s="174"/>
      <c r="L269" s="170"/>
      <c r="M269" s="175"/>
      <c r="T269" s="176"/>
      <c r="AT269" s="171" t="s">
        <v>285</v>
      </c>
      <c r="AU269" s="171" t="s">
        <v>90</v>
      </c>
      <c r="AV269" s="15" t="s">
        <v>152</v>
      </c>
      <c r="AW269" s="15" t="s">
        <v>36</v>
      </c>
      <c r="AX269" s="15" t="s">
        <v>88</v>
      </c>
      <c r="AY269" s="171" t="s">
        <v>277</v>
      </c>
    </row>
    <row r="270" spans="2:65" s="1" customFormat="1" ht="16.5" customHeight="1">
      <c r="B270" s="135"/>
      <c r="C270" s="136" t="s">
        <v>460</v>
      </c>
      <c r="D270" s="136" t="s">
        <v>280</v>
      </c>
      <c r="E270" s="137" t="s">
        <v>461</v>
      </c>
      <c r="F270" s="138" t="s">
        <v>462</v>
      </c>
      <c r="G270" s="139" t="s">
        <v>104</v>
      </c>
      <c r="H270" s="140">
        <v>2</v>
      </c>
      <c r="I270" s="141"/>
      <c r="J270" s="142">
        <f>ROUND(I270*H270,2)</f>
        <v>0</v>
      </c>
      <c r="K270" s="138" t="s">
        <v>283</v>
      </c>
      <c r="L270" s="32"/>
      <c r="M270" s="143" t="s">
        <v>1</v>
      </c>
      <c r="N270" s="144" t="s">
        <v>45</v>
      </c>
      <c r="P270" s="145">
        <f>O270*H270</f>
        <v>0</v>
      </c>
      <c r="Q270" s="145">
        <v>0</v>
      </c>
      <c r="R270" s="145">
        <f>Q270*H270</f>
        <v>0</v>
      </c>
      <c r="S270" s="145">
        <v>0.20499999999999999</v>
      </c>
      <c r="T270" s="146">
        <f>S270*H270</f>
        <v>0.41</v>
      </c>
      <c r="AR270" s="147" t="s">
        <v>152</v>
      </c>
      <c r="AT270" s="147" t="s">
        <v>280</v>
      </c>
      <c r="AU270" s="147" t="s">
        <v>90</v>
      </c>
      <c r="AY270" s="17" t="s">
        <v>277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88</v>
      </c>
      <c r="BK270" s="148">
        <f>ROUND(I270*H270,2)</f>
        <v>0</v>
      </c>
      <c r="BL270" s="17" t="s">
        <v>152</v>
      </c>
      <c r="BM270" s="147" t="s">
        <v>463</v>
      </c>
    </row>
    <row r="271" spans="2:65" s="13" customFormat="1" ht="11.25">
      <c r="B271" s="156"/>
      <c r="D271" s="150" t="s">
        <v>285</v>
      </c>
      <c r="E271" s="157" t="s">
        <v>1</v>
      </c>
      <c r="F271" s="158" t="s">
        <v>464</v>
      </c>
      <c r="H271" s="159">
        <v>2</v>
      </c>
      <c r="I271" s="160"/>
      <c r="L271" s="156"/>
      <c r="M271" s="161"/>
      <c r="T271" s="162"/>
      <c r="AT271" s="157" t="s">
        <v>285</v>
      </c>
      <c r="AU271" s="157" t="s">
        <v>90</v>
      </c>
      <c r="AV271" s="13" t="s">
        <v>90</v>
      </c>
      <c r="AW271" s="13" t="s">
        <v>36</v>
      </c>
      <c r="AX271" s="13" t="s">
        <v>80</v>
      </c>
      <c r="AY271" s="157" t="s">
        <v>277</v>
      </c>
    </row>
    <row r="272" spans="2:65" s="15" customFormat="1" ht="11.25">
      <c r="B272" s="170"/>
      <c r="D272" s="150" t="s">
        <v>285</v>
      </c>
      <c r="E272" s="171" t="s">
        <v>148</v>
      </c>
      <c r="F272" s="172" t="s">
        <v>293</v>
      </c>
      <c r="H272" s="173">
        <v>2</v>
      </c>
      <c r="I272" s="174"/>
      <c r="L272" s="170"/>
      <c r="M272" s="175"/>
      <c r="T272" s="176"/>
      <c r="AT272" s="171" t="s">
        <v>285</v>
      </c>
      <c r="AU272" s="171" t="s">
        <v>90</v>
      </c>
      <c r="AV272" s="15" t="s">
        <v>152</v>
      </c>
      <c r="AW272" s="15" t="s">
        <v>36</v>
      </c>
      <c r="AX272" s="15" t="s">
        <v>88</v>
      </c>
      <c r="AY272" s="171" t="s">
        <v>277</v>
      </c>
    </row>
    <row r="273" spans="2:65" s="1" customFormat="1" ht="24.2" customHeight="1">
      <c r="B273" s="135"/>
      <c r="C273" s="136" t="s">
        <v>465</v>
      </c>
      <c r="D273" s="136" t="s">
        <v>280</v>
      </c>
      <c r="E273" s="137" t="s">
        <v>304</v>
      </c>
      <c r="F273" s="138" t="s">
        <v>305</v>
      </c>
      <c r="G273" s="139" t="s">
        <v>306</v>
      </c>
      <c r="H273" s="140">
        <v>24</v>
      </c>
      <c r="I273" s="141"/>
      <c r="J273" s="142">
        <f>ROUND(I273*H273,2)</f>
        <v>0</v>
      </c>
      <c r="K273" s="138" t="s">
        <v>283</v>
      </c>
      <c r="L273" s="32"/>
      <c r="M273" s="143" t="s">
        <v>1</v>
      </c>
      <c r="N273" s="144" t="s">
        <v>45</v>
      </c>
      <c r="P273" s="145">
        <f>O273*H273</f>
        <v>0</v>
      </c>
      <c r="Q273" s="145">
        <v>3.0000000000000001E-5</v>
      </c>
      <c r="R273" s="145">
        <f>Q273*H273</f>
        <v>7.2000000000000005E-4</v>
      </c>
      <c r="S273" s="145">
        <v>0</v>
      </c>
      <c r="T273" s="146">
        <f>S273*H273</f>
        <v>0</v>
      </c>
      <c r="AR273" s="147" t="s">
        <v>152</v>
      </c>
      <c r="AT273" s="147" t="s">
        <v>280</v>
      </c>
      <c r="AU273" s="147" t="s">
        <v>90</v>
      </c>
      <c r="AY273" s="17" t="s">
        <v>277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88</v>
      </c>
      <c r="BK273" s="148">
        <f>ROUND(I273*H273,2)</f>
        <v>0</v>
      </c>
      <c r="BL273" s="17" t="s">
        <v>152</v>
      </c>
      <c r="BM273" s="147" t="s">
        <v>466</v>
      </c>
    </row>
    <row r="274" spans="2:65" s="13" customFormat="1" ht="11.25">
      <c r="B274" s="156"/>
      <c r="D274" s="150" t="s">
        <v>285</v>
      </c>
      <c r="E274" s="157" t="s">
        <v>1</v>
      </c>
      <c r="F274" s="158" t="s">
        <v>467</v>
      </c>
      <c r="H274" s="159">
        <v>24</v>
      </c>
      <c r="I274" s="160"/>
      <c r="L274" s="156"/>
      <c r="M274" s="161"/>
      <c r="T274" s="162"/>
      <c r="AT274" s="157" t="s">
        <v>285</v>
      </c>
      <c r="AU274" s="157" t="s">
        <v>90</v>
      </c>
      <c r="AV274" s="13" t="s">
        <v>90</v>
      </c>
      <c r="AW274" s="13" t="s">
        <v>36</v>
      </c>
      <c r="AX274" s="13" t="s">
        <v>88</v>
      </c>
      <c r="AY274" s="157" t="s">
        <v>277</v>
      </c>
    </row>
    <row r="275" spans="2:65" s="1" customFormat="1" ht="24.2" customHeight="1">
      <c r="B275" s="135"/>
      <c r="C275" s="136" t="s">
        <v>468</v>
      </c>
      <c r="D275" s="136" t="s">
        <v>280</v>
      </c>
      <c r="E275" s="137" t="s">
        <v>310</v>
      </c>
      <c r="F275" s="138" t="s">
        <v>311</v>
      </c>
      <c r="G275" s="139" t="s">
        <v>312</v>
      </c>
      <c r="H275" s="140">
        <v>2</v>
      </c>
      <c r="I275" s="141"/>
      <c r="J275" s="142">
        <f>ROUND(I275*H275,2)</f>
        <v>0</v>
      </c>
      <c r="K275" s="138" t="s">
        <v>283</v>
      </c>
      <c r="L275" s="32"/>
      <c r="M275" s="143" t="s">
        <v>1</v>
      </c>
      <c r="N275" s="144" t="s">
        <v>45</v>
      </c>
      <c r="P275" s="145">
        <f>O275*H275</f>
        <v>0</v>
      </c>
      <c r="Q275" s="145">
        <v>0</v>
      </c>
      <c r="R275" s="145">
        <f>Q275*H275</f>
        <v>0</v>
      </c>
      <c r="S275" s="145">
        <v>0</v>
      </c>
      <c r="T275" s="146">
        <f>S275*H275</f>
        <v>0</v>
      </c>
      <c r="AR275" s="147" t="s">
        <v>152</v>
      </c>
      <c r="AT275" s="147" t="s">
        <v>280</v>
      </c>
      <c r="AU275" s="147" t="s">
        <v>90</v>
      </c>
      <c r="AY275" s="17" t="s">
        <v>277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88</v>
      </c>
      <c r="BK275" s="148">
        <f>ROUND(I275*H275,2)</f>
        <v>0</v>
      </c>
      <c r="BL275" s="17" t="s">
        <v>152</v>
      </c>
      <c r="BM275" s="147" t="s">
        <v>469</v>
      </c>
    </row>
    <row r="276" spans="2:65" s="1" customFormat="1" ht="16.5" customHeight="1">
      <c r="B276" s="135"/>
      <c r="C276" s="136" t="s">
        <v>470</v>
      </c>
      <c r="D276" s="136" t="s">
        <v>280</v>
      </c>
      <c r="E276" s="137" t="s">
        <v>315</v>
      </c>
      <c r="F276" s="138" t="s">
        <v>316</v>
      </c>
      <c r="G276" s="139" t="s">
        <v>104</v>
      </c>
      <c r="H276" s="140">
        <v>12.4</v>
      </c>
      <c r="I276" s="141"/>
      <c r="J276" s="142">
        <f>ROUND(I276*H276,2)</f>
        <v>0</v>
      </c>
      <c r="K276" s="138" t="s">
        <v>283</v>
      </c>
      <c r="L276" s="32"/>
      <c r="M276" s="143" t="s">
        <v>1</v>
      </c>
      <c r="N276" s="144" t="s">
        <v>45</v>
      </c>
      <c r="P276" s="145">
        <f>O276*H276</f>
        <v>0</v>
      </c>
      <c r="Q276" s="145">
        <v>3.6900000000000002E-2</v>
      </c>
      <c r="R276" s="145">
        <f>Q276*H276</f>
        <v>0.45756000000000002</v>
      </c>
      <c r="S276" s="145">
        <v>0</v>
      </c>
      <c r="T276" s="146">
        <f>S276*H276</f>
        <v>0</v>
      </c>
      <c r="AR276" s="147" t="s">
        <v>152</v>
      </c>
      <c r="AT276" s="147" t="s">
        <v>280</v>
      </c>
      <c r="AU276" s="147" t="s">
        <v>90</v>
      </c>
      <c r="AY276" s="17" t="s">
        <v>277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88</v>
      </c>
      <c r="BK276" s="148">
        <f>ROUND(I276*H276,2)</f>
        <v>0</v>
      </c>
      <c r="BL276" s="17" t="s">
        <v>152</v>
      </c>
      <c r="BM276" s="147" t="s">
        <v>471</v>
      </c>
    </row>
    <row r="277" spans="2:65" s="13" customFormat="1" ht="11.25">
      <c r="B277" s="156"/>
      <c r="D277" s="150" t="s">
        <v>285</v>
      </c>
      <c r="E277" s="157" t="s">
        <v>1</v>
      </c>
      <c r="F277" s="158" t="s">
        <v>472</v>
      </c>
      <c r="H277" s="159">
        <v>12.4</v>
      </c>
      <c r="I277" s="160"/>
      <c r="L277" s="156"/>
      <c r="M277" s="161"/>
      <c r="T277" s="162"/>
      <c r="AT277" s="157" t="s">
        <v>285</v>
      </c>
      <c r="AU277" s="157" t="s">
        <v>90</v>
      </c>
      <c r="AV277" s="13" t="s">
        <v>90</v>
      </c>
      <c r="AW277" s="13" t="s">
        <v>36</v>
      </c>
      <c r="AX277" s="13" t="s">
        <v>80</v>
      </c>
      <c r="AY277" s="157" t="s">
        <v>277</v>
      </c>
    </row>
    <row r="278" spans="2:65" s="15" customFormat="1" ht="11.25">
      <c r="B278" s="170"/>
      <c r="D278" s="150" t="s">
        <v>285</v>
      </c>
      <c r="E278" s="171" t="s">
        <v>1</v>
      </c>
      <c r="F278" s="172" t="s">
        <v>293</v>
      </c>
      <c r="H278" s="173">
        <v>12.4</v>
      </c>
      <c r="I278" s="174"/>
      <c r="L278" s="170"/>
      <c r="M278" s="175"/>
      <c r="T278" s="176"/>
      <c r="AT278" s="171" t="s">
        <v>285</v>
      </c>
      <c r="AU278" s="171" t="s">
        <v>90</v>
      </c>
      <c r="AV278" s="15" t="s">
        <v>152</v>
      </c>
      <c r="AW278" s="15" t="s">
        <v>36</v>
      </c>
      <c r="AX278" s="15" t="s">
        <v>88</v>
      </c>
      <c r="AY278" s="171" t="s">
        <v>277</v>
      </c>
    </row>
    <row r="279" spans="2:65" s="1" customFormat="1" ht="24.2" customHeight="1">
      <c r="B279" s="135"/>
      <c r="C279" s="136" t="s">
        <v>473</v>
      </c>
      <c r="D279" s="136" t="s">
        <v>280</v>
      </c>
      <c r="E279" s="137" t="s">
        <v>330</v>
      </c>
      <c r="F279" s="138" t="s">
        <v>331</v>
      </c>
      <c r="G279" s="139" t="s">
        <v>104</v>
      </c>
      <c r="H279" s="140">
        <v>70</v>
      </c>
      <c r="I279" s="141"/>
      <c r="J279" s="142">
        <f>ROUND(I279*H279,2)</f>
        <v>0</v>
      </c>
      <c r="K279" s="138" t="s">
        <v>283</v>
      </c>
      <c r="L279" s="32"/>
      <c r="M279" s="143" t="s">
        <v>1</v>
      </c>
      <c r="N279" s="144" t="s">
        <v>45</v>
      </c>
      <c r="P279" s="145">
        <f>O279*H279</f>
        <v>0</v>
      </c>
      <c r="Q279" s="145">
        <v>1E-4</v>
      </c>
      <c r="R279" s="145">
        <f>Q279*H279</f>
        <v>7.0000000000000001E-3</v>
      </c>
      <c r="S279" s="145">
        <v>0</v>
      </c>
      <c r="T279" s="146">
        <f>S279*H279</f>
        <v>0</v>
      </c>
      <c r="AR279" s="147" t="s">
        <v>152</v>
      </c>
      <c r="AT279" s="147" t="s">
        <v>280</v>
      </c>
      <c r="AU279" s="147" t="s">
        <v>90</v>
      </c>
      <c r="AY279" s="17" t="s">
        <v>277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88</v>
      </c>
      <c r="BK279" s="148">
        <f>ROUND(I279*H279,2)</f>
        <v>0</v>
      </c>
      <c r="BL279" s="17" t="s">
        <v>152</v>
      </c>
      <c r="BM279" s="147" t="s">
        <v>474</v>
      </c>
    </row>
    <row r="280" spans="2:65" s="13" customFormat="1" ht="11.25">
      <c r="B280" s="156"/>
      <c r="D280" s="150" t="s">
        <v>285</v>
      </c>
      <c r="E280" s="157" t="s">
        <v>1</v>
      </c>
      <c r="F280" s="158" t="s">
        <v>475</v>
      </c>
      <c r="H280" s="159">
        <v>8</v>
      </c>
      <c r="I280" s="160"/>
      <c r="L280" s="156"/>
      <c r="M280" s="161"/>
      <c r="T280" s="162"/>
      <c r="AT280" s="157" t="s">
        <v>285</v>
      </c>
      <c r="AU280" s="157" t="s">
        <v>90</v>
      </c>
      <c r="AV280" s="13" t="s">
        <v>90</v>
      </c>
      <c r="AW280" s="13" t="s">
        <v>36</v>
      </c>
      <c r="AX280" s="13" t="s">
        <v>80</v>
      </c>
      <c r="AY280" s="157" t="s">
        <v>277</v>
      </c>
    </row>
    <row r="281" spans="2:65" s="13" customFormat="1" ht="11.25">
      <c r="B281" s="156"/>
      <c r="D281" s="150" t="s">
        <v>285</v>
      </c>
      <c r="E281" s="157" t="s">
        <v>1</v>
      </c>
      <c r="F281" s="158" t="s">
        <v>476</v>
      </c>
      <c r="H281" s="159">
        <v>24</v>
      </c>
      <c r="I281" s="160"/>
      <c r="L281" s="156"/>
      <c r="M281" s="161"/>
      <c r="T281" s="162"/>
      <c r="AT281" s="157" t="s">
        <v>285</v>
      </c>
      <c r="AU281" s="157" t="s">
        <v>90</v>
      </c>
      <c r="AV281" s="13" t="s">
        <v>90</v>
      </c>
      <c r="AW281" s="13" t="s">
        <v>36</v>
      </c>
      <c r="AX281" s="13" t="s">
        <v>80</v>
      </c>
      <c r="AY281" s="157" t="s">
        <v>277</v>
      </c>
    </row>
    <row r="282" spans="2:65" s="13" customFormat="1" ht="11.25">
      <c r="B282" s="156"/>
      <c r="D282" s="150" t="s">
        <v>285</v>
      </c>
      <c r="E282" s="157" t="s">
        <v>1</v>
      </c>
      <c r="F282" s="158" t="s">
        <v>477</v>
      </c>
      <c r="H282" s="159">
        <v>18</v>
      </c>
      <c r="I282" s="160"/>
      <c r="L282" s="156"/>
      <c r="M282" s="161"/>
      <c r="T282" s="162"/>
      <c r="AT282" s="157" t="s">
        <v>285</v>
      </c>
      <c r="AU282" s="157" t="s">
        <v>90</v>
      </c>
      <c r="AV282" s="13" t="s">
        <v>90</v>
      </c>
      <c r="AW282" s="13" t="s">
        <v>36</v>
      </c>
      <c r="AX282" s="13" t="s">
        <v>80</v>
      </c>
      <c r="AY282" s="157" t="s">
        <v>277</v>
      </c>
    </row>
    <row r="283" spans="2:65" s="13" customFormat="1" ht="22.5">
      <c r="B283" s="156"/>
      <c r="D283" s="150" t="s">
        <v>285</v>
      </c>
      <c r="E283" s="157" t="s">
        <v>1</v>
      </c>
      <c r="F283" s="158" t="s">
        <v>478</v>
      </c>
      <c r="H283" s="159">
        <v>8</v>
      </c>
      <c r="I283" s="160"/>
      <c r="L283" s="156"/>
      <c r="M283" s="161"/>
      <c r="T283" s="162"/>
      <c r="AT283" s="157" t="s">
        <v>285</v>
      </c>
      <c r="AU283" s="157" t="s">
        <v>90</v>
      </c>
      <c r="AV283" s="13" t="s">
        <v>90</v>
      </c>
      <c r="AW283" s="13" t="s">
        <v>36</v>
      </c>
      <c r="AX283" s="13" t="s">
        <v>80</v>
      </c>
      <c r="AY283" s="157" t="s">
        <v>277</v>
      </c>
    </row>
    <row r="284" spans="2:65" s="13" customFormat="1" ht="33.75">
      <c r="B284" s="156"/>
      <c r="D284" s="150" t="s">
        <v>285</v>
      </c>
      <c r="E284" s="157" t="s">
        <v>1</v>
      </c>
      <c r="F284" s="158" t="s">
        <v>479</v>
      </c>
      <c r="H284" s="159">
        <v>12</v>
      </c>
      <c r="I284" s="160"/>
      <c r="L284" s="156"/>
      <c r="M284" s="161"/>
      <c r="T284" s="162"/>
      <c r="AT284" s="157" t="s">
        <v>285</v>
      </c>
      <c r="AU284" s="157" t="s">
        <v>90</v>
      </c>
      <c r="AV284" s="13" t="s">
        <v>90</v>
      </c>
      <c r="AW284" s="13" t="s">
        <v>36</v>
      </c>
      <c r="AX284" s="13" t="s">
        <v>80</v>
      </c>
      <c r="AY284" s="157" t="s">
        <v>277</v>
      </c>
    </row>
    <row r="285" spans="2:65" s="15" customFormat="1" ht="11.25">
      <c r="B285" s="170"/>
      <c r="D285" s="150" t="s">
        <v>285</v>
      </c>
      <c r="E285" s="171" t="s">
        <v>141</v>
      </c>
      <c r="F285" s="172" t="s">
        <v>293</v>
      </c>
      <c r="H285" s="173">
        <v>70</v>
      </c>
      <c r="I285" s="174"/>
      <c r="L285" s="170"/>
      <c r="M285" s="175"/>
      <c r="T285" s="176"/>
      <c r="AT285" s="171" t="s">
        <v>285</v>
      </c>
      <c r="AU285" s="171" t="s">
        <v>90</v>
      </c>
      <c r="AV285" s="15" t="s">
        <v>152</v>
      </c>
      <c r="AW285" s="15" t="s">
        <v>36</v>
      </c>
      <c r="AX285" s="15" t="s">
        <v>88</v>
      </c>
      <c r="AY285" s="171" t="s">
        <v>277</v>
      </c>
    </row>
    <row r="286" spans="2:65" s="1" customFormat="1" ht="24.2" customHeight="1">
      <c r="B286" s="135"/>
      <c r="C286" s="136" t="s">
        <v>480</v>
      </c>
      <c r="D286" s="136" t="s">
        <v>280</v>
      </c>
      <c r="E286" s="137" t="s">
        <v>335</v>
      </c>
      <c r="F286" s="138" t="s">
        <v>336</v>
      </c>
      <c r="G286" s="139" t="s">
        <v>104</v>
      </c>
      <c r="H286" s="140">
        <v>70</v>
      </c>
      <c r="I286" s="141"/>
      <c r="J286" s="142">
        <f>ROUND(I286*H286,2)</f>
        <v>0</v>
      </c>
      <c r="K286" s="138" t="s">
        <v>283</v>
      </c>
      <c r="L286" s="32"/>
      <c r="M286" s="143" t="s">
        <v>1</v>
      </c>
      <c r="N286" s="144" t="s">
        <v>45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152</v>
      </c>
      <c r="AT286" s="147" t="s">
        <v>280</v>
      </c>
      <c r="AU286" s="147" t="s">
        <v>90</v>
      </c>
      <c r="AY286" s="17" t="s">
        <v>277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88</v>
      </c>
      <c r="BK286" s="148">
        <f>ROUND(I286*H286,2)</f>
        <v>0</v>
      </c>
      <c r="BL286" s="17" t="s">
        <v>152</v>
      </c>
      <c r="BM286" s="147" t="s">
        <v>481</v>
      </c>
    </row>
    <row r="287" spans="2:65" s="13" customFormat="1" ht="11.25">
      <c r="B287" s="156"/>
      <c r="D287" s="150" t="s">
        <v>285</v>
      </c>
      <c r="E287" s="157" t="s">
        <v>1</v>
      </c>
      <c r="F287" s="158" t="s">
        <v>141</v>
      </c>
      <c r="H287" s="159">
        <v>70</v>
      </c>
      <c r="I287" s="160"/>
      <c r="L287" s="156"/>
      <c r="M287" s="161"/>
      <c r="T287" s="162"/>
      <c r="AT287" s="157" t="s">
        <v>285</v>
      </c>
      <c r="AU287" s="157" t="s">
        <v>90</v>
      </c>
      <c r="AV287" s="13" t="s">
        <v>90</v>
      </c>
      <c r="AW287" s="13" t="s">
        <v>36</v>
      </c>
      <c r="AX287" s="13" t="s">
        <v>88</v>
      </c>
      <c r="AY287" s="157" t="s">
        <v>277</v>
      </c>
    </row>
    <row r="288" spans="2:65" s="1" customFormat="1" ht="24.2" customHeight="1">
      <c r="B288" s="135"/>
      <c r="C288" s="136" t="s">
        <v>482</v>
      </c>
      <c r="D288" s="136" t="s">
        <v>280</v>
      </c>
      <c r="E288" s="137" t="s">
        <v>339</v>
      </c>
      <c r="F288" s="138" t="s">
        <v>340</v>
      </c>
      <c r="G288" s="139" t="s">
        <v>104</v>
      </c>
      <c r="H288" s="140">
        <v>20</v>
      </c>
      <c r="I288" s="141"/>
      <c r="J288" s="142">
        <f>ROUND(I288*H288,2)</f>
        <v>0</v>
      </c>
      <c r="K288" s="138" t="s">
        <v>283</v>
      </c>
      <c r="L288" s="32"/>
      <c r="M288" s="143" t="s">
        <v>1</v>
      </c>
      <c r="N288" s="144" t="s">
        <v>45</v>
      </c>
      <c r="P288" s="145">
        <f>O288*H288</f>
        <v>0</v>
      </c>
      <c r="Q288" s="145">
        <v>4.6999999999999999E-4</v>
      </c>
      <c r="R288" s="145">
        <f>Q288*H288</f>
        <v>9.4000000000000004E-3</v>
      </c>
      <c r="S288" s="145">
        <v>0</v>
      </c>
      <c r="T288" s="146">
        <f>S288*H288</f>
        <v>0</v>
      </c>
      <c r="AR288" s="147" t="s">
        <v>152</v>
      </c>
      <c r="AT288" s="147" t="s">
        <v>280</v>
      </c>
      <c r="AU288" s="147" t="s">
        <v>90</v>
      </c>
      <c r="AY288" s="17" t="s">
        <v>277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88</v>
      </c>
      <c r="BK288" s="148">
        <f>ROUND(I288*H288,2)</f>
        <v>0</v>
      </c>
      <c r="BL288" s="17" t="s">
        <v>152</v>
      </c>
      <c r="BM288" s="147" t="s">
        <v>483</v>
      </c>
    </row>
    <row r="289" spans="2:65" s="13" customFormat="1" ht="11.25">
      <c r="B289" s="156"/>
      <c r="D289" s="150" t="s">
        <v>285</v>
      </c>
      <c r="E289" s="157" t="s">
        <v>129</v>
      </c>
      <c r="F289" s="158" t="s">
        <v>484</v>
      </c>
      <c r="H289" s="159">
        <v>20</v>
      </c>
      <c r="I289" s="160"/>
      <c r="L289" s="156"/>
      <c r="M289" s="161"/>
      <c r="T289" s="162"/>
      <c r="AT289" s="157" t="s">
        <v>285</v>
      </c>
      <c r="AU289" s="157" t="s">
        <v>90</v>
      </c>
      <c r="AV289" s="13" t="s">
        <v>90</v>
      </c>
      <c r="AW289" s="13" t="s">
        <v>36</v>
      </c>
      <c r="AX289" s="13" t="s">
        <v>88</v>
      </c>
      <c r="AY289" s="157" t="s">
        <v>277</v>
      </c>
    </row>
    <row r="290" spans="2:65" s="1" customFormat="1" ht="24.2" customHeight="1">
      <c r="B290" s="135"/>
      <c r="C290" s="136" t="s">
        <v>485</v>
      </c>
      <c r="D290" s="136" t="s">
        <v>280</v>
      </c>
      <c r="E290" s="137" t="s">
        <v>344</v>
      </c>
      <c r="F290" s="138" t="s">
        <v>345</v>
      </c>
      <c r="G290" s="139" t="s">
        <v>104</v>
      </c>
      <c r="H290" s="140">
        <v>20</v>
      </c>
      <c r="I290" s="141"/>
      <c r="J290" s="142">
        <f>ROUND(I290*H290,2)</f>
        <v>0</v>
      </c>
      <c r="K290" s="138" t="s">
        <v>283</v>
      </c>
      <c r="L290" s="32"/>
      <c r="M290" s="143" t="s">
        <v>1</v>
      </c>
      <c r="N290" s="144" t="s">
        <v>45</v>
      </c>
      <c r="P290" s="145">
        <f>O290*H290</f>
        <v>0</v>
      </c>
      <c r="Q290" s="145">
        <v>0</v>
      </c>
      <c r="R290" s="145">
        <f>Q290*H290</f>
        <v>0</v>
      </c>
      <c r="S290" s="145">
        <v>0</v>
      </c>
      <c r="T290" s="146">
        <f>S290*H290</f>
        <v>0</v>
      </c>
      <c r="AR290" s="147" t="s">
        <v>152</v>
      </c>
      <c r="AT290" s="147" t="s">
        <v>280</v>
      </c>
      <c r="AU290" s="147" t="s">
        <v>90</v>
      </c>
      <c r="AY290" s="17" t="s">
        <v>277</v>
      </c>
      <c r="BE290" s="148">
        <f>IF(N290="základní",J290,0)</f>
        <v>0</v>
      </c>
      <c r="BF290" s="148">
        <f>IF(N290="snížená",J290,0)</f>
        <v>0</v>
      </c>
      <c r="BG290" s="148">
        <f>IF(N290="zákl. přenesená",J290,0)</f>
        <v>0</v>
      </c>
      <c r="BH290" s="148">
        <f>IF(N290="sníž. přenesená",J290,0)</f>
        <v>0</v>
      </c>
      <c r="BI290" s="148">
        <f>IF(N290="nulová",J290,0)</f>
        <v>0</v>
      </c>
      <c r="BJ290" s="17" t="s">
        <v>88</v>
      </c>
      <c r="BK290" s="148">
        <f>ROUND(I290*H290,2)</f>
        <v>0</v>
      </c>
      <c r="BL290" s="17" t="s">
        <v>152</v>
      </c>
      <c r="BM290" s="147" t="s">
        <v>486</v>
      </c>
    </row>
    <row r="291" spans="2:65" s="13" customFormat="1" ht="11.25">
      <c r="B291" s="156"/>
      <c r="D291" s="150" t="s">
        <v>285</v>
      </c>
      <c r="E291" s="157" t="s">
        <v>1</v>
      </c>
      <c r="F291" s="158" t="s">
        <v>129</v>
      </c>
      <c r="H291" s="159">
        <v>20</v>
      </c>
      <c r="I291" s="160"/>
      <c r="L291" s="156"/>
      <c r="M291" s="161"/>
      <c r="T291" s="162"/>
      <c r="AT291" s="157" t="s">
        <v>285</v>
      </c>
      <c r="AU291" s="157" t="s">
        <v>90</v>
      </c>
      <c r="AV291" s="13" t="s">
        <v>90</v>
      </c>
      <c r="AW291" s="13" t="s">
        <v>36</v>
      </c>
      <c r="AX291" s="13" t="s">
        <v>88</v>
      </c>
      <c r="AY291" s="157" t="s">
        <v>277</v>
      </c>
    </row>
    <row r="292" spans="2:65" s="1" customFormat="1" ht="24.2" customHeight="1">
      <c r="B292" s="135"/>
      <c r="C292" s="136" t="s">
        <v>487</v>
      </c>
      <c r="D292" s="136" t="s">
        <v>280</v>
      </c>
      <c r="E292" s="137" t="s">
        <v>488</v>
      </c>
      <c r="F292" s="138" t="s">
        <v>489</v>
      </c>
      <c r="G292" s="139" t="s">
        <v>96</v>
      </c>
      <c r="H292" s="140">
        <v>19.701000000000001</v>
      </c>
      <c r="I292" s="141"/>
      <c r="J292" s="142">
        <f>ROUND(I292*H292,2)</f>
        <v>0</v>
      </c>
      <c r="K292" s="138" t="s">
        <v>283</v>
      </c>
      <c r="L292" s="32"/>
      <c r="M292" s="143" t="s">
        <v>1</v>
      </c>
      <c r="N292" s="144" t="s">
        <v>45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152</v>
      </c>
      <c r="AT292" s="147" t="s">
        <v>280</v>
      </c>
      <c r="AU292" s="147" t="s">
        <v>90</v>
      </c>
      <c r="AY292" s="17" t="s">
        <v>277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88</v>
      </c>
      <c r="BK292" s="148">
        <f>ROUND(I292*H292,2)</f>
        <v>0</v>
      </c>
      <c r="BL292" s="17" t="s">
        <v>152</v>
      </c>
      <c r="BM292" s="147" t="s">
        <v>490</v>
      </c>
    </row>
    <row r="293" spans="2:65" s="12" customFormat="1" ht="11.25">
      <c r="B293" s="149"/>
      <c r="D293" s="150" t="s">
        <v>285</v>
      </c>
      <c r="E293" s="151" t="s">
        <v>1</v>
      </c>
      <c r="F293" s="152" t="s">
        <v>491</v>
      </c>
      <c r="H293" s="151" t="s">
        <v>1</v>
      </c>
      <c r="I293" s="153"/>
      <c r="L293" s="149"/>
      <c r="M293" s="154"/>
      <c r="T293" s="155"/>
      <c r="AT293" s="151" t="s">
        <v>285</v>
      </c>
      <c r="AU293" s="151" t="s">
        <v>90</v>
      </c>
      <c r="AV293" s="12" t="s">
        <v>88</v>
      </c>
      <c r="AW293" s="12" t="s">
        <v>36</v>
      </c>
      <c r="AX293" s="12" t="s">
        <v>80</v>
      </c>
      <c r="AY293" s="151" t="s">
        <v>277</v>
      </c>
    </row>
    <row r="294" spans="2:65" s="12" customFormat="1" ht="11.25">
      <c r="B294" s="149"/>
      <c r="D294" s="150" t="s">
        <v>285</v>
      </c>
      <c r="E294" s="151" t="s">
        <v>1</v>
      </c>
      <c r="F294" s="152" t="s">
        <v>492</v>
      </c>
      <c r="H294" s="151" t="s">
        <v>1</v>
      </c>
      <c r="I294" s="153"/>
      <c r="L294" s="149"/>
      <c r="M294" s="154"/>
      <c r="T294" s="155"/>
      <c r="AT294" s="151" t="s">
        <v>285</v>
      </c>
      <c r="AU294" s="151" t="s">
        <v>90</v>
      </c>
      <c r="AV294" s="12" t="s">
        <v>88</v>
      </c>
      <c r="AW294" s="12" t="s">
        <v>36</v>
      </c>
      <c r="AX294" s="12" t="s">
        <v>80</v>
      </c>
      <c r="AY294" s="151" t="s">
        <v>277</v>
      </c>
    </row>
    <row r="295" spans="2:65" s="13" customFormat="1" ht="11.25">
      <c r="B295" s="156"/>
      <c r="D295" s="150" t="s">
        <v>285</v>
      </c>
      <c r="E295" s="157" t="s">
        <v>1</v>
      </c>
      <c r="F295" s="158" t="s">
        <v>493</v>
      </c>
      <c r="H295" s="159">
        <v>2.7440000000000002</v>
      </c>
      <c r="I295" s="160"/>
      <c r="L295" s="156"/>
      <c r="M295" s="161"/>
      <c r="T295" s="162"/>
      <c r="AT295" s="157" t="s">
        <v>285</v>
      </c>
      <c r="AU295" s="157" t="s">
        <v>90</v>
      </c>
      <c r="AV295" s="13" t="s">
        <v>90</v>
      </c>
      <c r="AW295" s="13" t="s">
        <v>36</v>
      </c>
      <c r="AX295" s="13" t="s">
        <v>80</v>
      </c>
      <c r="AY295" s="157" t="s">
        <v>277</v>
      </c>
    </row>
    <row r="296" spans="2:65" s="12" customFormat="1" ht="11.25">
      <c r="B296" s="149"/>
      <c r="D296" s="150" t="s">
        <v>285</v>
      </c>
      <c r="E296" s="151" t="s">
        <v>1</v>
      </c>
      <c r="F296" s="152" t="s">
        <v>494</v>
      </c>
      <c r="H296" s="151" t="s">
        <v>1</v>
      </c>
      <c r="I296" s="153"/>
      <c r="L296" s="149"/>
      <c r="M296" s="154"/>
      <c r="T296" s="155"/>
      <c r="AT296" s="151" t="s">
        <v>285</v>
      </c>
      <c r="AU296" s="151" t="s">
        <v>90</v>
      </c>
      <c r="AV296" s="12" t="s">
        <v>88</v>
      </c>
      <c r="AW296" s="12" t="s">
        <v>36</v>
      </c>
      <c r="AX296" s="12" t="s">
        <v>80</v>
      </c>
      <c r="AY296" s="151" t="s">
        <v>277</v>
      </c>
    </row>
    <row r="297" spans="2:65" s="13" customFormat="1" ht="11.25">
      <c r="B297" s="156"/>
      <c r="D297" s="150" t="s">
        <v>285</v>
      </c>
      <c r="E297" s="157" t="s">
        <v>1</v>
      </c>
      <c r="F297" s="158" t="s">
        <v>495</v>
      </c>
      <c r="H297" s="159">
        <v>5.2919999999999998</v>
      </c>
      <c r="I297" s="160"/>
      <c r="L297" s="156"/>
      <c r="M297" s="161"/>
      <c r="T297" s="162"/>
      <c r="AT297" s="157" t="s">
        <v>285</v>
      </c>
      <c r="AU297" s="157" t="s">
        <v>90</v>
      </c>
      <c r="AV297" s="13" t="s">
        <v>90</v>
      </c>
      <c r="AW297" s="13" t="s">
        <v>36</v>
      </c>
      <c r="AX297" s="13" t="s">
        <v>80</v>
      </c>
      <c r="AY297" s="157" t="s">
        <v>277</v>
      </c>
    </row>
    <row r="298" spans="2:65" s="12" customFormat="1" ht="11.25">
      <c r="B298" s="149"/>
      <c r="D298" s="150" t="s">
        <v>285</v>
      </c>
      <c r="E298" s="151" t="s">
        <v>1</v>
      </c>
      <c r="F298" s="152" t="s">
        <v>496</v>
      </c>
      <c r="H298" s="151" t="s">
        <v>1</v>
      </c>
      <c r="I298" s="153"/>
      <c r="L298" s="149"/>
      <c r="M298" s="154"/>
      <c r="T298" s="155"/>
      <c r="AT298" s="151" t="s">
        <v>285</v>
      </c>
      <c r="AU298" s="151" t="s">
        <v>90</v>
      </c>
      <c r="AV298" s="12" t="s">
        <v>88</v>
      </c>
      <c r="AW298" s="12" t="s">
        <v>36</v>
      </c>
      <c r="AX298" s="12" t="s">
        <v>80</v>
      </c>
      <c r="AY298" s="151" t="s">
        <v>277</v>
      </c>
    </row>
    <row r="299" spans="2:65" s="13" customFormat="1" ht="11.25">
      <c r="B299" s="156"/>
      <c r="D299" s="150" t="s">
        <v>285</v>
      </c>
      <c r="E299" s="157" t="s">
        <v>1</v>
      </c>
      <c r="F299" s="158" t="s">
        <v>497</v>
      </c>
      <c r="H299" s="159">
        <v>4.5359999999999996</v>
      </c>
      <c r="I299" s="160"/>
      <c r="L299" s="156"/>
      <c r="M299" s="161"/>
      <c r="T299" s="162"/>
      <c r="AT299" s="157" t="s">
        <v>285</v>
      </c>
      <c r="AU299" s="157" t="s">
        <v>90</v>
      </c>
      <c r="AV299" s="13" t="s">
        <v>90</v>
      </c>
      <c r="AW299" s="13" t="s">
        <v>36</v>
      </c>
      <c r="AX299" s="13" t="s">
        <v>80</v>
      </c>
      <c r="AY299" s="157" t="s">
        <v>277</v>
      </c>
    </row>
    <row r="300" spans="2:65" s="12" customFormat="1" ht="22.5">
      <c r="B300" s="149"/>
      <c r="D300" s="150" t="s">
        <v>285</v>
      </c>
      <c r="E300" s="151" t="s">
        <v>1</v>
      </c>
      <c r="F300" s="152" t="s">
        <v>498</v>
      </c>
      <c r="H300" s="151" t="s">
        <v>1</v>
      </c>
      <c r="I300" s="153"/>
      <c r="L300" s="149"/>
      <c r="M300" s="154"/>
      <c r="T300" s="155"/>
      <c r="AT300" s="151" t="s">
        <v>285</v>
      </c>
      <c r="AU300" s="151" t="s">
        <v>90</v>
      </c>
      <c r="AV300" s="12" t="s">
        <v>88</v>
      </c>
      <c r="AW300" s="12" t="s">
        <v>36</v>
      </c>
      <c r="AX300" s="12" t="s">
        <v>80</v>
      </c>
      <c r="AY300" s="151" t="s">
        <v>277</v>
      </c>
    </row>
    <row r="301" spans="2:65" s="13" customFormat="1" ht="11.25">
      <c r="B301" s="156"/>
      <c r="D301" s="150" t="s">
        <v>285</v>
      </c>
      <c r="E301" s="157" t="s">
        <v>1</v>
      </c>
      <c r="F301" s="158" t="s">
        <v>499</v>
      </c>
      <c r="H301" s="159">
        <v>2.1560000000000001</v>
      </c>
      <c r="I301" s="160"/>
      <c r="L301" s="156"/>
      <c r="M301" s="161"/>
      <c r="T301" s="162"/>
      <c r="AT301" s="157" t="s">
        <v>285</v>
      </c>
      <c r="AU301" s="157" t="s">
        <v>90</v>
      </c>
      <c r="AV301" s="13" t="s">
        <v>90</v>
      </c>
      <c r="AW301" s="13" t="s">
        <v>36</v>
      </c>
      <c r="AX301" s="13" t="s">
        <v>80</v>
      </c>
      <c r="AY301" s="157" t="s">
        <v>277</v>
      </c>
    </row>
    <row r="302" spans="2:65" s="12" customFormat="1" ht="22.5">
      <c r="B302" s="149"/>
      <c r="D302" s="150" t="s">
        <v>285</v>
      </c>
      <c r="E302" s="151" t="s">
        <v>1</v>
      </c>
      <c r="F302" s="152" t="s">
        <v>500</v>
      </c>
      <c r="H302" s="151" t="s">
        <v>1</v>
      </c>
      <c r="I302" s="153"/>
      <c r="L302" s="149"/>
      <c r="M302" s="154"/>
      <c r="T302" s="155"/>
      <c r="AT302" s="151" t="s">
        <v>285</v>
      </c>
      <c r="AU302" s="151" t="s">
        <v>90</v>
      </c>
      <c r="AV302" s="12" t="s">
        <v>88</v>
      </c>
      <c r="AW302" s="12" t="s">
        <v>36</v>
      </c>
      <c r="AX302" s="12" t="s">
        <v>80</v>
      </c>
      <c r="AY302" s="151" t="s">
        <v>277</v>
      </c>
    </row>
    <row r="303" spans="2:65" s="13" customFormat="1" ht="11.25">
      <c r="B303" s="156"/>
      <c r="D303" s="150" t="s">
        <v>285</v>
      </c>
      <c r="E303" s="157" t="s">
        <v>1</v>
      </c>
      <c r="F303" s="158" t="s">
        <v>501</v>
      </c>
      <c r="H303" s="159">
        <v>4.9729999999999999</v>
      </c>
      <c r="I303" s="160"/>
      <c r="L303" s="156"/>
      <c r="M303" s="161"/>
      <c r="T303" s="162"/>
      <c r="AT303" s="157" t="s">
        <v>285</v>
      </c>
      <c r="AU303" s="157" t="s">
        <v>90</v>
      </c>
      <c r="AV303" s="13" t="s">
        <v>90</v>
      </c>
      <c r="AW303" s="13" t="s">
        <v>36</v>
      </c>
      <c r="AX303" s="13" t="s">
        <v>80</v>
      </c>
      <c r="AY303" s="157" t="s">
        <v>277</v>
      </c>
    </row>
    <row r="304" spans="2:65" s="15" customFormat="1" ht="11.25">
      <c r="B304" s="170"/>
      <c r="D304" s="150" t="s">
        <v>285</v>
      </c>
      <c r="E304" s="171" t="s">
        <v>131</v>
      </c>
      <c r="F304" s="172" t="s">
        <v>293</v>
      </c>
      <c r="H304" s="173">
        <v>19.701000000000001</v>
      </c>
      <c r="I304" s="174"/>
      <c r="L304" s="170"/>
      <c r="M304" s="175"/>
      <c r="T304" s="176"/>
      <c r="AT304" s="171" t="s">
        <v>285</v>
      </c>
      <c r="AU304" s="171" t="s">
        <v>90</v>
      </c>
      <c r="AV304" s="15" t="s">
        <v>152</v>
      </c>
      <c r="AW304" s="15" t="s">
        <v>36</v>
      </c>
      <c r="AX304" s="15" t="s">
        <v>88</v>
      </c>
      <c r="AY304" s="171" t="s">
        <v>277</v>
      </c>
    </row>
    <row r="305" spans="2:65" s="1" customFormat="1" ht="24.2" customHeight="1">
      <c r="B305" s="135"/>
      <c r="C305" s="136" t="s">
        <v>502</v>
      </c>
      <c r="D305" s="136" t="s">
        <v>280</v>
      </c>
      <c r="E305" s="137" t="s">
        <v>503</v>
      </c>
      <c r="F305" s="138" t="s">
        <v>504</v>
      </c>
      <c r="G305" s="139" t="s">
        <v>96</v>
      </c>
      <c r="H305" s="140">
        <v>1</v>
      </c>
      <c r="I305" s="141"/>
      <c r="J305" s="142">
        <f>ROUND(I305*H305,2)</f>
        <v>0</v>
      </c>
      <c r="K305" s="138" t="s">
        <v>283</v>
      </c>
      <c r="L305" s="32"/>
      <c r="M305" s="143" t="s">
        <v>1</v>
      </c>
      <c r="N305" s="144" t="s">
        <v>45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152</v>
      </c>
      <c r="AT305" s="147" t="s">
        <v>280</v>
      </c>
      <c r="AU305" s="147" t="s">
        <v>90</v>
      </c>
      <c r="AY305" s="17" t="s">
        <v>277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88</v>
      </c>
      <c r="BK305" s="148">
        <f>ROUND(I305*H305,2)</f>
        <v>0</v>
      </c>
      <c r="BL305" s="17" t="s">
        <v>152</v>
      </c>
      <c r="BM305" s="147" t="s">
        <v>505</v>
      </c>
    </row>
    <row r="306" spans="2:65" s="13" customFormat="1" ht="11.25">
      <c r="B306" s="156"/>
      <c r="D306" s="150" t="s">
        <v>285</v>
      </c>
      <c r="E306" s="157" t="s">
        <v>1</v>
      </c>
      <c r="F306" s="158" t="s">
        <v>506</v>
      </c>
      <c r="H306" s="159">
        <v>1</v>
      </c>
      <c r="I306" s="160"/>
      <c r="L306" s="156"/>
      <c r="M306" s="161"/>
      <c r="T306" s="162"/>
      <c r="AT306" s="157" t="s">
        <v>285</v>
      </c>
      <c r="AU306" s="157" t="s">
        <v>90</v>
      </c>
      <c r="AV306" s="13" t="s">
        <v>90</v>
      </c>
      <c r="AW306" s="13" t="s">
        <v>36</v>
      </c>
      <c r="AX306" s="13" t="s">
        <v>80</v>
      </c>
      <c r="AY306" s="157" t="s">
        <v>277</v>
      </c>
    </row>
    <row r="307" spans="2:65" s="15" customFormat="1" ht="11.25">
      <c r="B307" s="170"/>
      <c r="D307" s="150" t="s">
        <v>285</v>
      </c>
      <c r="E307" s="171" t="s">
        <v>189</v>
      </c>
      <c r="F307" s="172" t="s">
        <v>293</v>
      </c>
      <c r="H307" s="173">
        <v>1</v>
      </c>
      <c r="I307" s="174"/>
      <c r="L307" s="170"/>
      <c r="M307" s="175"/>
      <c r="T307" s="176"/>
      <c r="AT307" s="171" t="s">
        <v>285</v>
      </c>
      <c r="AU307" s="171" t="s">
        <v>90</v>
      </c>
      <c r="AV307" s="15" t="s">
        <v>152</v>
      </c>
      <c r="AW307" s="15" t="s">
        <v>36</v>
      </c>
      <c r="AX307" s="15" t="s">
        <v>88</v>
      </c>
      <c r="AY307" s="171" t="s">
        <v>277</v>
      </c>
    </row>
    <row r="308" spans="2:65" s="1" customFormat="1" ht="24.2" customHeight="1">
      <c r="B308" s="135"/>
      <c r="C308" s="136" t="s">
        <v>507</v>
      </c>
      <c r="D308" s="136" t="s">
        <v>280</v>
      </c>
      <c r="E308" s="137" t="s">
        <v>364</v>
      </c>
      <c r="F308" s="138" t="s">
        <v>365</v>
      </c>
      <c r="G308" s="139" t="s">
        <v>96</v>
      </c>
      <c r="H308" s="140">
        <v>12.029</v>
      </c>
      <c r="I308" s="141"/>
      <c r="J308" s="142">
        <f>ROUND(I308*H308,2)</f>
        <v>0</v>
      </c>
      <c r="K308" s="138" t="s">
        <v>283</v>
      </c>
      <c r="L308" s="32"/>
      <c r="M308" s="143" t="s">
        <v>1</v>
      </c>
      <c r="N308" s="144" t="s">
        <v>45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AR308" s="147" t="s">
        <v>152</v>
      </c>
      <c r="AT308" s="147" t="s">
        <v>280</v>
      </c>
      <c r="AU308" s="147" t="s">
        <v>90</v>
      </c>
      <c r="AY308" s="17" t="s">
        <v>277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88</v>
      </c>
      <c r="BK308" s="148">
        <f>ROUND(I308*H308,2)</f>
        <v>0</v>
      </c>
      <c r="BL308" s="17" t="s">
        <v>152</v>
      </c>
      <c r="BM308" s="147" t="s">
        <v>508</v>
      </c>
    </row>
    <row r="309" spans="2:65" s="13" customFormat="1" ht="22.5">
      <c r="B309" s="156"/>
      <c r="D309" s="150" t="s">
        <v>285</v>
      </c>
      <c r="E309" s="157" t="s">
        <v>1</v>
      </c>
      <c r="F309" s="158" t="s">
        <v>509</v>
      </c>
      <c r="H309" s="159">
        <v>12.029</v>
      </c>
      <c r="I309" s="160"/>
      <c r="L309" s="156"/>
      <c r="M309" s="161"/>
      <c r="T309" s="162"/>
      <c r="AT309" s="157" t="s">
        <v>285</v>
      </c>
      <c r="AU309" s="157" t="s">
        <v>90</v>
      </c>
      <c r="AV309" s="13" t="s">
        <v>90</v>
      </c>
      <c r="AW309" s="13" t="s">
        <v>36</v>
      </c>
      <c r="AX309" s="13" t="s">
        <v>80</v>
      </c>
      <c r="AY309" s="157" t="s">
        <v>277</v>
      </c>
    </row>
    <row r="310" spans="2:65" s="15" customFormat="1" ht="11.25">
      <c r="B310" s="170"/>
      <c r="D310" s="150" t="s">
        <v>285</v>
      </c>
      <c r="E310" s="171" t="s">
        <v>1</v>
      </c>
      <c r="F310" s="172" t="s">
        <v>293</v>
      </c>
      <c r="H310" s="173">
        <v>12.029</v>
      </c>
      <c r="I310" s="174"/>
      <c r="L310" s="170"/>
      <c r="M310" s="175"/>
      <c r="T310" s="176"/>
      <c r="AT310" s="171" t="s">
        <v>285</v>
      </c>
      <c r="AU310" s="171" t="s">
        <v>90</v>
      </c>
      <c r="AV310" s="15" t="s">
        <v>152</v>
      </c>
      <c r="AW310" s="15" t="s">
        <v>36</v>
      </c>
      <c r="AX310" s="15" t="s">
        <v>88</v>
      </c>
      <c r="AY310" s="171" t="s">
        <v>277</v>
      </c>
    </row>
    <row r="311" spans="2:65" s="1" customFormat="1" ht="21.75" customHeight="1">
      <c r="B311" s="135"/>
      <c r="C311" s="136" t="s">
        <v>510</v>
      </c>
      <c r="D311" s="136" t="s">
        <v>280</v>
      </c>
      <c r="E311" s="137" t="s">
        <v>371</v>
      </c>
      <c r="F311" s="138" t="s">
        <v>372</v>
      </c>
      <c r="G311" s="139" t="s">
        <v>139</v>
      </c>
      <c r="H311" s="140">
        <v>57.731999999999999</v>
      </c>
      <c r="I311" s="141"/>
      <c r="J311" s="142">
        <f>ROUND(I311*H311,2)</f>
        <v>0</v>
      </c>
      <c r="K311" s="138" t="s">
        <v>283</v>
      </c>
      <c r="L311" s="32"/>
      <c r="M311" s="143" t="s">
        <v>1</v>
      </c>
      <c r="N311" s="144" t="s">
        <v>45</v>
      </c>
      <c r="P311" s="145">
        <f>O311*H311</f>
        <v>0</v>
      </c>
      <c r="Q311" s="145">
        <v>8.4000000000000003E-4</v>
      </c>
      <c r="R311" s="145">
        <f>Q311*H311</f>
        <v>4.8494880000000004E-2</v>
      </c>
      <c r="S311" s="145">
        <v>0</v>
      </c>
      <c r="T311" s="146">
        <f>S311*H311</f>
        <v>0</v>
      </c>
      <c r="AR311" s="147" t="s">
        <v>152</v>
      </c>
      <c r="AT311" s="147" t="s">
        <v>280</v>
      </c>
      <c r="AU311" s="147" t="s">
        <v>90</v>
      </c>
      <c r="AY311" s="17" t="s">
        <v>277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88</v>
      </c>
      <c r="BK311" s="148">
        <f>ROUND(I311*H311,2)</f>
        <v>0</v>
      </c>
      <c r="BL311" s="17" t="s">
        <v>152</v>
      </c>
      <c r="BM311" s="147" t="s">
        <v>511</v>
      </c>
    </row>
    <row r="312" spans="2:65" s="13" customFormat="1" ht="11.25">
      <c r="B312" s="156"/>
      <c r="D312" s="150" t="s">
        <v>285</v>
      </c>
      <c r="E312" s="157" t="s">
        <v>1</v>
      </c>
      <c r="F312" s="158" t="s">
        <v>512</v>
      </c>
      <c r="H312" s="159">
        <v>7.84</v>
      </c>
      <c r="I312" s="160"/>
      <c r="L312" s="156"/>
      <c r="M312" s="161"/>
      <c r="T312" s="162"/>
      <c r="AT312" s="157" t="s">
        <v>285</v>
      </c>
      <c r="AU312" s="157" t="s">
        <v>90</v>
      </c>
      <c r="AV312" s="13" t="s">
        <v>90</v>
      </c>
      <c r="AW312" s="13" t="s">
        <v>36</v>
      </c>
      <c r="AX312" s="13" t="s">
        <v>80</v>
      </c>
      <c r="AY312" s="157" t="s">
        <v>277</v>
      </c>
    </row>
    <row r="313" spans="2:65" s="13" customFormat="1" ht="11.25">
      <c r="B313" s="156"/>
      <c r="D313" s="150" t="s">
        <v>285</v>
      </c>
      <c r="E313" s="157" t="s">
        <v>1</v>
      </c>
      <c r="F313" s="158" t="s">
        <v>513</v>
      </c>
      <c r="H313" s="159">
        <v>15.12</v>
      </c>
      <c r="I313" s="160"/>
      <c r="L313" s="156"/>
      <c r="M313" s="161"/>
      <c r="T313" s="162"/>
      <c r="AT313" s="157" t="s">
        <v>285</v>
      </c>
      <c r="AU313" s="157" t="s">
        <v>90</v>
      </c>
      <c r="AV313" s="13" t="s">
        <v>90</v>
      </c>
      <c r="AW313" s="13" t="s">
        <v>36</v>
      </c>
      <c r="AX313" s="13" t="s">
        <v>80</v>
      </c>
      <c r="AY313" s="157" t="s">
        <v>277</v>
      </c>
    </row>
    <row r="314" spans="2:65" s="13" customFormat="1" ht="11.25">
      <c r="B314" s="156"/>
      <c r="D314" s="150" t="s">
        <v>285</v>
      </c>
      <c r="E314" s="157" t="s">
        <v>1</v>
      </c>
      <c r="F314" s="158" t="s">
        <v>514</v>
      </c>
      <c r="H314" s="159">
        <v>11.52</v>
      </c>
      <c r="I314" s="160"/>
      <c r="L314" s="156"/>
      <c r="M314" s="161"/>
      <c r="T314" s="162"/>
      <c r="AT314" s="157" t="s">
        <v>285</v>
      </c>
      <c r="AU314" s="157" t="s">
        <v>90</v>
      </c>
      <c r="AV314" s="13" t="s">
        <v>90</v>
      </c>
      <c r="AW314" s="13" t="s">
        <v>36</v>
      </c>
      <c r="AX314" s="13" t="s">
        <v>80</v>
      </c>
      <c r="AY314" s="157" t="s">
        <v>277</v>
      </c>
    </row>
    <row r="315" spans="2:65" s="13" customFormat="1" ht="22.5">
      <c r="B315" s="156"/>
      <c r="D315" s="150" t="s">
        <v>285</v>
      </c>
      <c r="E315" s="157" t="s">
        <v>1</v>
      </c>
      <c r="F315" s="158" t="s">
        <v>515</v>
      </c>
      <c r="H315" s="159">
        <v>5.04</v>
      </c>
      <c r="I315" s="160"/>
      <c r="L315" s="156"/>
      <c r="M315" s="161"/>
      <c r="T315" s="162"/>
      <c r="AT315" s="157" t="s">
        <v>285</v>
      </c>
      <c r="AU315" s="157" t="s">
        <v>90</v>
      </c>
      <c r="AV315" s="13" t="s">
        <v>90</v>
      </c>
      <c r="AW315" s="13" t="s">
        <v>36</v>
      </c>
      <c r="AX315" s="13" t="s">
        <v>80</v>
      </c>
      <c r="AY315" s="157" t="s">
        <v>277</v>
      </c>
    </row>
    <row r="316" spans="2:65" s="13" customFormat="1" ht="33.75">
      <c r="B316" s="156"/>
      <c r="D316" s="150" t="s">
        <v>285</v>
      </c>
      <c r="E316" s="157" t="s">
        <v>1</v>
      </c>
      <c r="F316" s="158" t="s">
        <v>516</v>
      </c>
      <c r="H316" s="159">
        <v>10.212</v>
      </c>
      <c r="I316" s="160"/>
      <c r="L316" s="156"/>
      <c r="M316" s="161"/>
      <c r="T316" s="162"/>
      <c r="AT316" s="157" t="s">
        <v>285</v>
      </c>
      <c r="AU316" s="157" t="s">
        <v>90</v>
      </c>
      <c r="AV316" s="13" t="s">
        <v>90</v>
      </c>
      <c r="AW316" s="13" t="s">
        <v>36</v>
      </c>
      <c r="AX316" s="13" t="s">
        <v>80</v>
      </c>
      <c r="AY316" s="157" t="s">
        <v>277</v>
      </c>
    </row>
    <row r="317" spans="2:65" s="13" customFormat="1" ht="11.25">
      <c r="B317" s="156"/>
      <c r="D317" s="150" t="s">
        <v>285</v>
      </c>
      <c r="E317" s="157" t="s">
        <v>1</v>
      </c>
      <c r="F317" s="158" t="s">
        <v>517</v>
      </c>
      <c r="H317" s="159">
        <v>8</v>
      </c>
      <c r="I317" s="160"/>
      <c r="L317" s="156"/>
      <c r="M317" s="161"/>
      <c r="T317" s="162"/>
      <c r="AT317" s="157" t="s">
        <v>285</v>
      </c>
      <c r="AU317" s="157" t="s">
        <v>90</v>
      </c>
      <c r="AV317" s="13" t="s">
        <v>90</v>
      </c>
      <c r="AW317" s="13" t="s">
        <v>36</v>
      </c>
      <c r="AX317" s="13" t="s">
        <v>80</v>
      </c>
      <c r="AY317" s="157" t="s">
        <v>277</v>
      </c>
    </row>
    <row r="318" spans="2:65" s="15" customFormat="1" ht="11.25">
      <c r="B318" s="170"/>
      <c r="D318" s="150" t="s">
        <v>285</v>
      </c>
      <c r="E318" s="171" t="s">
        <v>190</v>
      </c>
      <c r="F318" s="172" t="s">
        <v>293</v>
      </c>
      <c r="H318" s="173">
        <v>57.731999999999999</v>
      </c>
      <c r="I318" s="174"/>
      <c r="L318" s="170"/>
      <c r="M318" s="175"/>
      <c r="T318" s="176"/>
      <c r="AT318" s="171" t="s">
        <v>285</v>
      </c>
      <c r="AU318" s="171" t="s">
        <v>90</v>
      </c>
      <c r="AV318" s="15" t="s">
        <v>152</v>
      </c>
      <c r="AW318" s="15" t="s">
        <v>36</v>
      </c>
      <c r="AX318" s="15" t="s">
        <v>88</v>
      </c>
      <c r="AY318" s="171" t="s">
        <v>277</v>
      </c>
    </row>
    <row r="319" spans="2:65" s="1" customFormat="1" ht="24.2" customHeight="1">
      <c r="B319" s="135"/>
      <c r="C319" s="136" t="s">
        <v>518</v>
      </c>
      <c r="D319" s="136" t="s">
        <v>280</v>
      </c>
      <c r="E319" s="137" t="s">
        <v>377</v>
      </c>
      <c r="F319" s="138" t="s">
        <v>378</v>
      </c>
      <c r="G319" s="139" t="s">
        <v>139</v>
      </c>
      <c r="H319" s="140">
        <v>57.731999999999999</v>
      </c>
      <c r="I319" s="141"/>
      <c r="J319" s="142">
        <f>ROUND(I319*H319,2)</f>
        <v>0</v>
      </c>
      <c r="K319" s="138" t="s">
        <v>283</v>
      </c>
      <c r="L319" s="32"/>
      <c r="M319" s="143" t="s">
        <v>1</v>
      </c>
      <c r="N319" s="144" t="s">
        <v>45</v>
      </c>
      <c r="P319" s="145">
        <f>O319*H319</f>
        <v>0</v>
      </c>
      <c r="Q319" s="145">
        <v>0</v>
      </c>
      <c r="R319" s="145">
        <f>Q319*H319</f>
        <v>0</v>
      </c>
      <c r="S319" s="145">
        <v>0</v>
      </c>
      <c r="T319" s="146">
        <f>S319*H319</f>
        <v>0</v>
      </c>
      <c r="AR319" s="147" t="s">
        <v>152</v>
      </c>
      <c r="AT319" s="147" t="s">
        <v>280</v>
      </c>
      <c r="AU319" s="147" t="s">
        <v>90</v>
      </c>
      <c r="AY319" s="17" t="s">
        <v>277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7" t="s">
        <v>88</v>
      </c>
      <c r="BK319" s="148">
        <f>ROUND(I319*H319,2)</f>
        <v>0</v>
      </c>
      <c r="BL319" s="17" t="s">
        <v>152</v>
      </c>
      <c r="BM319" s="147" t="s">
        <v>519</v>
      </c>
    </row>
    <row r="320" spans="2:65" s="13" customFormat="1" ht="11.25">
      <c r="B320" s="156"/>
      <c r="D320" s="150" t="s">
        <v>285</v>
      </c>
      <c r="E320" s="157" t="s">
        <v>1</v>
      </c>
      <c r="F320" s="158" t="s">
        <v>190</v>
      </c>
      <c r="H320" s="159">
        <v>57.731999999999999</v>
      </c>
      <c r="I320" s="160"/>
      <c r="L320" s="156"/>
      <c r="M320" s="161"/>
      <c r="T320" s="162"/>
      <c r="AT320" s="157" t="s">
        <v>285</v>
      </c>
      <c r="AU320" s="157" t="s">
        <v>90</v>
      </c>
      <c r="AV320" s="13" t="s">
        <v>90</v>
      </c>
      <c r="AW320" s="13" t="s">
        <v>36</v>
      </c>
      <c r="AX320" s="13" t="s">
        <v>88</v>
      </c>
      <c r="AY320" s="157" t="s">
        <v>277</v>
      </c>
    </row>
    <row r="321" spans="2:65" s="1" customFormat="1" ht="16.5" customHeight="1">
      <c r="B321" s="135"/>
      <c r="C321" s="136" t="s">
        <v>520</v>
      </c>
      <c r="D321" s="136" t="s">
        <v>280</v>
      </c>
      <c r="E321" s="137" t="s">
        <v>381</v>
      </c>
      <c r="F321" s="138" t="s">
        <v>382</v>
      </c>
      <c r="G321" s="139" t="s">
        <v>96</v>
      </c>
      <c r="H321" s="140">
        <v>1.68</v>
      </c>
      <c r="I321" s="141"/>
      <c r="J321" s="142">
        <f>ROUND(I321*H321,2)</f>
        <v>0</v>
      </c>
      <c r="K321" s="138" t="s">
        <v>283</v>
      </c>
      <c r="L321" s="32"/>
      <c r="M321" s="143" t="s">
        <v>1</v>
      </c>
      <c r="N321" s="144" t="s">
        <v>45</v>
      </c>
      <c r="P321" s="145">
        <f>O321*H321</f>
        <v>0</v>
      </c>
      <c r="Q321" s="145">
        <v>0</v>
      </c>
      <c r="R321" s="145">
        <f>Q321*H321</f>
        <v>0</v>
      </c>
      <c r="S321" s="145">
        <v>0</v>
      </c>
      <c r="T321" s="146">
        <f>S321*H321</f>
        <v>0</v>
      </c>
      <c r="AR321" s="147" t="s">
        <v>152</v>
      </c>
      <c r="AT321" s="147" t="s">
        <v>280</v>
      </c>
      <c r="AU321" s="147" t="s">
        <v>90</v>
      </c>
      <c r="AY321" s="17" t="s">
        <v>277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88</v>
      </c>
      <c r="BK321" s="148">
        <f>ROUND(I321*H321,2)</f>
        <v>0</v>
      </c>
      <c r="BL321" s="17" t="s">
        <v>152</v>
      </c>
      <c r="BM321" s="147" t="s">
        <v>521</v>
      </c>
    </row>
    <row r="322" spans="2:65" s="1" customFormat="1" ht="19.5">
      <c r="B322" s="32"/>
      <c r="D322" s="150" t="s">
        <v>384</v>
      </c>
      <c r="F322" s="177" t="s">
        <v>385</v>
      </c>
      <c r="I322" s="178"/>
      <c r="L322" s="32"/>
      <c r="M322" s="179"/>
      <c r="T322" s="56"/>
      <c r="AT322" s="17" t="s">
        <v>384</v>
      </c>
      <c r="AU322" s="17" t="s">
        <v>90</v>
      </c>
    </row>
    <row r="323" spans="2:65" s="13" customFormat="1" ht="11.25">
      <c r="B323" s="156"/>
      <c r="D323" s="150" t="s">
        <v>285</v>
      </c>
      <c r="E323" s="157" t="s">
        <v>1</v>
      </c>
      <c r="F323" s="158" t="s">
        <v>522</v>
      </c>
      <c r="H323" s="159">
        <v>0.19600000000000001</v>
      </c>
      <c r="I323" s="160"/>
      <c r="L323" s="156"/>
      <c r="M323" s="161"/>
      <c r="T323" s="162"/>
      <c r="AT323" s="157" t="s">
        <v>285</v>
      </c>
      <c r="AU323" s="157" t="s">
        <v>90</v>
      </c>
      <c r="AV323" s="13" t="s">
        <v>90</v>
      </c>
      <c r="AW323" s="13" t="s">
        <v>36</v>
      </c>
      <c r="AX323" s="13" t="s">
        <v>80</v>
      </c>
      <c r="AY323" s="157" t="s">
        <v>277</v>
      </c>
    </row>
    <row r="324" spans="2:65" s="13" customFormat="1" ht="11.25">
      <c r="B324" s="156"/>
      <c r="D324" s="150" t="s">
        <v>285</v>
      </c>
      <c r="E324" s="157" t="s">
        <v>1</v>
      </c>
      <c r="F324" s="158" t="s">
        <v>523</v>
      </c>
      <c r="H324" s="159">
        <v>0.58799999999999997</v>
      </c>
      <c r="I324" s="160"/>
      <c r="L324" s="156"/>
      <c r="M324" s="161"/>
      <c r="T324" s="162"/>
      <c r="AT324" s="157" t="s">
        <v>285</v>
      </c>
      <c r="AU324" s="157" t="s">
        <v>90</v>
      </c>
      <c r="AV324" s="13" t="s">
        <v>90</v>
      </c>
      <c r="AW324" s="13" t="s">
        <v>36</v>
      </c>
      <c r="AX324" s="13" t="s">
        <v>80</v>
      </c>
      <c r="AY324" s="157" t="s">
        <v>277</v>
      </c>
    </row>
    <row r="325" spans="2:65" s="13" customFormat="1" ht="11.25">
      <c r="B325" s="156"/>
      <c r="D325" s="150" t="s">
        <v>285</v>
      </c>
      <c r="E325" s="157" t="s">
        <v>1</v>
      </c>
      <c r="F325" s="158" t="s">
        <v>524</v>
      </c>
      <c r="H325" s="159">
        <v>0.252</v>
      </c>
      <c r="I325" s="160"/>
      <c r="L325" s="156"/>
      <c r="M325" s="161"/>
      <c r="T325" s="162"/>
      <c r="AT325" s="157" t="s">
        <v>285</v>
      </c>
      <c r="AU325" s="157" t="s">
        <v>90</v>
      </c>
      <c r="AV325" s="13" t="s">
        <v>90</v>
      </c>
      <c r="AW325" s="13" t="s">
        <v>36</v>
      </c>
      <c r="AX325" s="13" t="s">
        <v>80</v>
      </c>
      <c r="AY325" s="157" t="s">
        <v>277</v>
      </c>
    </row>
    <row r="326" spans="2:65" s="13" customFormat="1" ht="22.5">
      <c r="B326" s="156"/>
      <c r="D326" s="150" t="s">
        <v>285</v>
      </c>
      <c r="E326" s="157" t="s">
        <v>1</v>
      </c>
      <c r="F326" s="158" t="s">
        <v>525</v>
      </c>
      <c r="H326" s="159">
        <v>0.19600000000000001</v>
      </c>
      <c r="I326" s="160"/>
      <c r="L326" s="156"/>
      <c r="M326" s="161"/>
      <c r="T326" s="162"/>
      <c r="AT326" s="157" t="s">
        <v>285</v>
      </c>
      <c r="AU326" s="157" t="s">
        <v>90</v>
      </c>
      <c r="AV326" s="13" t="s">
        <v>90</v>
      </c>
      <c r="AW326" s="13" t="s">
        <v>36</v>
      </c>
      <c r="AX326" s="13" t="s">
        <v>80</v>
      </c>
      <c r="AY326" s="157" t="s">
        <v>277</v>
      </c>
    </row>
    <row r="327" spans="2:65" s="13" customFormat="1" ht="33.75">
      <c r="B327" s="156"/>
      <c r="D327" s="150" t="s">
        <v>285</v>
      </c>
      <c r="E327" s="157" t="s">
        <v>1</v>
      </c>
      <c r="F327" s="158" t="s">
        <v>526</v>
      </c>
      <c r="H327" s="159">
        <v>0.44800000000000001</v>
      </c>
      <c r="I327" s="160"/>
      <c r="L327" s="156"/>
      <c r="M327" s="161"/>
      <c r="T327" s="162"/>
      <c r="AT327" s="157" t="s">
        <v>285</v>
      </c>
      <c r="AU327" s="157" t="s">
        <v>90</v>
      </c>
      <c r="AV327" s="13" t="s">
        <v>90</v>
      </c>
      <c r="AW327" s="13" t="s">
        <v>36</v>
      </c>
      <c r="AX327" s="13" t="s">
        <v>80</v>
      </c>
      <c r="AY327" s="157" t="s">
        <v>277</v>
      </c>
    </row>
    <row r="328" spans="2:65" s="15" customFormat="1" ht="11.25">
      <c r="B328" s="170"/>
      <c r="D328" s="150" t="s">
        <v>285</v>
      </c>
      <c r="E328" s="171" t="s">
        <v>192</v>
      </c>
      <c r="F328" s="172" t="s">
        <v>293</v>
      </c>
      <c r="H328" s="173">
        <v>1.68</v>
      </c>
      <c r="I328" s="174"/>
      <c r="L328" s="170"/>
      <c r="M328" s="175"/>
      <c r="T328" s="176"/>
      <c r="AT328" s="171" t="s">
        <v>285</v>
      </c>
      <c r="AU328" s="171" t="s">
        <v>90</v>
      </c>
      <c r="AV328" s="15" t="s">
        <v>152</v>
      </c>
      <c r="AW328" s="15" t="s">
        <v>36</v>
      </c>
      <c r="AX328" s="15" t="s">
        <v>88</v>
      </c>
      <c r="AY328" s="171" t="s">
        <v>277</v>
      </c>
    </row>
    <row r="329" spans="2:65" s="1" customFormat="1" ht="24.2" customHeight="1">
      <c r="B329" s="135"/>
      <c r="C329" s="136" t="s">
        <v>527</v>
      </c>
      <c r="D329" s="136" t="s">
        <v>280</v>
      </c>
      <c r="E329" s="137" t="s">
        <v>388</v>
      </c>
      <c r="F329" s="138" t="s">
        <v>389</v>
      </c>
      <c r="G329" s="139" t="s">
        <v>96</v>
      </c>
      <c r="H329" s="140">
        <v>4.8710000000000004</v>
      </c>
      <c r="I329" s="141"/>
      <c r="J329" s="142">
        <f>ROUND(I329*H329,2)</f>
        <v>0</v>
      </c>
      <c r="K329" s="138" t="s">
        <v>283</v>
      </c>
      <c r="L329" s="32"/>
      <c r="M329" s="143" t="s">
        <v>1</v>
      </c>
      <c r="N329" s="144" t="s">
        <v>45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152</v>
      </c>
      <c r="AT329" s="147" t="s">
        <v>280</v>
      </c>
      <c r="AU329" s="147" t="s">
        <v>90</v>
      </c>
      <c r="AY329" s="17" t="s">
        <v>277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88</v>
      </c>
      <c r="BK329" s="148">
        <f>ROUND(I329*H329,2)</f>
        <v>0</v>
      </c>
      <c r="BL329" s="17" t="s">
        <v>152</v>
      </c>
      <c r="BM329" s="147" t="s">
        <v>528</v>
      </c>
    </row>
    <row r="330" spans="2:65" s="13" customFormat="1" ht="11.25">
      <c r="B330" s="156"/>
      <c r="D330" s="150" t="s">
        <v>285</v>
      </c>
      <c r="E330" s="157" t="s">
        <v>1</v>
      </c>
      <c r="F330" s="158" t="s">
        <v>529</v>
      </c>
      <c r="H330" s="159">
        <v>0.56799999999999995</v>
      </c>
      <c r="I330" s="160"/>
      <c r="L330" s="156"/>
      <c r="M330" s="161"/>
      <c r="T330" s="162"/>
      <c r="AT330" s="157" t="s">
        <v>285</v>
      </c>
      <c r="AU330" s="157" t="s">
        <v>90</v>
      </c>
      <c r="AV330" s="13" t="s">
        <v>90</v>
      </c>
      <c r="AW330" s="13" t="s">
        <v>36</v>
      </c>
      <c r="AX330" s="13" t="s">
        <v>80</v>
      </c>
      <c r="AY330" s="157" t="s">
        <v>277</v>
      </c>
    </row>
    <row r="331" spans="2:65" s="13" customFormat="1" ht="11.25">
      <c r="B331" s="156"/>
      <c r="D331" s="150" t="s">
        <v>285</v>
      </c>
      <c r="E331" s="157" t="s">
        <v>1</v>
      </c>
      <c r="F331" s="158" t="s">
        <v>530</v>
      </c>
      <c r="H331" s="159">
        <v>1.7050000000000001</v>
      </c>
      <c r="I331" s="160"/>
      <c r="L331" s="156"/>
      <c r="M331" s="161"/>
      <c r="T331" s="162"/>
      <c r="AT331" s="157" t="s">
        <v>285</v>
      </c>
      <c r="AU331" s="157" t="s">
        <v>90</v>
      </c>
      <c r="AV331" s="13" t="s">
        <v>90</v>
      </c>
      <c r="AW331" s="13" t="s">
        <v>36</v>
      </c>
      <c r="AX331" s="13" t="s">
        <v>80</v>
      </c>
      <c r="AY331" s="157" t="s">
        <v>277</v>
      </c>
    </row>
    <row r="332" spans="2:65" s="13" customFormat="1" ht="11.25">
      <c r="B332" s="156"/>
      <c r="D332" s="150" t="s">
        <v>285</v>
      </c>
      <c r="E332" s="157" t="s">
        <v>1</v>
      </c>
      <c r="F332" s="158" t="s">
        <v>531</v>
      </c>
      <c r="H332" s="159">
        <v>0.73099999999999998</v>
      </c>
      <c r="I332" s="160"/>
      <c r="L332" s="156"/>
      <c r="M332" s="161"/>
      <c r="T332" s="162"/>
      <c r="AT332" s="157" t="s">
        <v>285</v>
      </c>
      <c r="AU332" s="157" t="s">
        <v>90</v>
      </c>
      <c r="AV332" s="13" t="s">
        <v>90</v>
      </c>
      <c r="AW332" s="13" t="s">
        <v>36</v>
      </c>
      <c r="AX332" s="13" t="s">
        <v>80</v>
      </c>
      <c r="AY332" s="157" t="s">
        <v>277</v>
      </c>
    </row>
    <row r="333" spans="2:65" s="13" customFormat="1" ht="22.5">
      <c r="B333" s="156"/>
      <c r="D333" s="150" t="s">
        <v>285</v>
      </c>
      <c r="E333" s="157" t="s">
        <v>1</v>
      </c>
      <c r="F333" s="158" t="s">
        <v>532</v>
      </c>
      <c r="H333" s="159">
        <v>0.56799999999999995</v>
      </c>
      <c r="I333" s="160"/>
      <c r="L333" s="156"/>
      <c r="M333" s="161"/>
      <c r="T333" s="162"/>
      <c r="AT333" s="157" t="s">
        <v>285</v>
      </c>
      <c r="AU333" s="157" t="s">
        <v>90</v>
      </c>
      <c r="AV333" s="13" t="s">
        <v>90</v>
      </c>
      <c r="AW333" s="13" t="s">
        <v>36</v>
      </c>
      <c r="AX333" s="13" t="s">
        <v>80</v>
      </c>
      <c r="AY333" s="157" t="s">
        <v>277</v>
      </c>
    </row>
    <row r="334" spans="2:65" s="13" customFormat="1" ht="33.75">
      <c r="B334" s="156"/>
      <c r="D334" s="150" t="s">
        <v>285</v>
      </c>
      <c r="E334" s="157" t="s">
        <v>1</v>
      </c>
      <c r="F334" s="158" t="s">
        <v>533</v>
      </c>
      <c r="H334" s="159">
        <v>1.2989999999999999</v>
      </c>
      <c r="I334" s="160"/>
      <c r="L334" s="156"/>
      <c r="M334" s="161"/>
      <c r="T334" s="162"/>
      <c r="AT334" s="157" t="s">
        <v>285</v>
      </c>
      <c r="AU334" s="157" t="s">
        <v>90</v>
      </c>
      <c r="AV334" s="13" t="s">
        <v>90</v>
      </c>
      <c r="AW334" s="13" t="s">
        <v>36</v>
      </c>
      <c r="AX334" s="13" t="s">
        <v>80</v>
      </c>
      <c r="AY334" s="157" t="s">
        <v>277</v>
      </c>
    </row>
    <row r="335" spans="2:65" s="15" customFormat="1" ht="11.25">
      <c r="B335" s="170"/>
      <c r="D335" s="150" t="s">
        <v>285</v>
      </c>
      <c r="E335" s="171" t="s">
        <v>194</v>
      </c>
      <c r="F335" s="172" t="s">
        <v>293</v>
      </c>
      <c r="H335" s="173">
        <v>4.8710000000000004</v>
      </c>
      <c r="I335" s="174"/>
      <c r="L335" s="170"/>
      <c r="M335" s="175"/>
      <c r="T335" s="176"/>
      <c r="AT335" s="171" t="s">
        <v>285</v>
      </c>
      <c r="AU335" s="171" t="s">
        <v>90</v>
      </c>
      <c r="AV335" s="15" t="s">
        <v>152</v>
      </c>
      <c r="AW335" s="15" t="s">
        <v>36</v>
      </c>
      <c r="AX335" s="15" t="s">
        <v>88</v>
      </c>
      <c r="AY335" s="171" t="s">
        <v>277</v>
      </c>
    </row>
    <row r="336" spans="2:65" s="1" customFormat="1" ht="16.5" customHeight="1">
      <c r="B336" s="135"/>
      <c r="C336" s="180" t="s">
        <v>534</v>
      </c>
      <c r="D336" s="180" t="s">
        <v>395</v>
      </c>
      <c r="E336" s="181" t="s">
        <v>396</v>
      </c>
      <c r="F336" s="182" t="s">
        <v>397</v>
      </c>
      <c r="G336" s="183" t="s">
        <v>202</v>
      </c>
      <c r="H336" s="184">
        <v>8.3640000000000008</v>
      </c>
      <c r="I336" s="185"/>
      <c r="J336" s="186">
        <f>ROUND(I336*H336,2)</f>
        <v>0</v>
      </c>
      <c r="K336" s="182" t="s">
        <v>283</v>
      </c>
      <c r="L336" s="187"/>
      <c r="M336" s="188" t="s">
        <v>1</v>
      </c>
      <c r="N336" s="189" t="s">
        <v>45</v>
      </c>
      <c r="P336" s="145">
        <f>O336*H336</f>
        <v>0</v>
      </c>
      <c r="Q336" s="145">
        <v>1</v>
      </c>
      <c r="R336" s="145">
        <f>Q336*H336</f>
        <v>8.3640000000000008</v>
      </c>
      <c r="S336" s="145">
        <v>0</v>
      </c>
      <c r="T336" s="146">
        <f>S336*H336</f>
        <v>0</v>
      </c>
      <c r="AR336" s="147" t="s">
        <v>324</v>
      </c>
      <c r="AT336" s="147" t="s">
        <v>395</v>
      </c>
      <c r="AU336" s="147" t="s">
        <v>90</v>
      </c>
      <c r="AY336" s="17" t="s">
        <v>277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88</v>
      </c>
      <c r="BK336" s="148">
        <f>ROUND(I336*H336,2)</f>
        <v>0</v>
      </c>
      <c r="BL336" s="17" t="s">
        <v>152</v>
      </c>
      <c r="BM336" s="147" t="s">
        <v>535</v>
      </c>
    </row>
    <row r="337" spans="2:65" s="13" customFormat="1" ht="11.25">
      <c r="B337" s="156"/>
      <c r="D337" s="150" t="s">
        <v>285</v>
      </c>
      <c r="E337" s="157" t="s">
        <v>1</v>
      </c>
      <c r="F337" s="158" t="s">
        <v>536</v>
      </c>
      <c r="H337" s="159">
        <v>8.3640000000000008</v>
      </c>
      <c r="I337" s="160"/>
      <c r="L337" s="156"/>
      <c r="M337" s="161"/>
      <c r="T337" s="162"/>
      <c r="AT337" s="157" t="s">
        <v>285</v>
      </c>
      <c r="AU337" s="157" t="s">
        <v>90</v>
      </c>
      <c r="AV337" s="13" t="s">
        <v>90</v>
      </c>
      <c r="AW337" s="13" t="s">
        <v>36</v>
      </c>
      <c r="AX337" s="13" t="s">
        <v>88</v>
      </c>
      <c r="AY337" s="157" t="s">
        <v>277</v>
      </c>
    </row>
    <row r="338" spans="2:65" s="1" customFormat="1" ht="24.2" customHeight="1">
      <c r="B338" s="135"/>
      <c r="C338" s="136" t="s">
        <v>537</v>
      </c>
      <c r="D338" s="136" t="s">
        <v>280</v>
      </c>
      <c r="E338" s="137" t="s">
        <v>401</v>
      </c>
      <c r="F338" s="138" t="s">
        <v>402</v>
      </c>
      <c r="G338" s="139" t="s">
        <v>96</v>
      </c>
      <c r="H338" s="140">
        <v>14.15</v>
      </c>
      <c r="I338" s="141"/>
      <c r="J338" s="142">
        <f>ROUND(I338*H338,2)</f>
        <v>0</v>
      </c>
      <c r="K338" s="138" t="s">
        <v>283</v>
      </c>
      <c r="L338" s="32"/>
      <c r="M338" s="143" t="s">
        <v>1</v>
      </c>
      <c r="N338" s="144" t="s">
        <v>45</v>
      </c>
      <c r="P338" s="145">
        <f>O338*H338</f>
        <v>0</v>
      </c>
      <c r="Q338" s="145">
        <v>0</v>
      </c>
      <c r="R338" s="145">
        <f>Q338*H338</f>
        <v>0</v>
      </c>
      <c r="S338" s="145">
        <v>0</v>
      </c>
      <c r="T338" s="146">
        <f>S338*H338</f>
        <v>0</v>
      </c>
      <c r="AR338" s="147" t="s">
        <v>152</v>
      </c>
      <c r="AT338" s="147" t="s">
        <v>280</v>
      </c>
      <c r="AU338" s="147" t="s">
        <v>90</v>
      </c>
      <c r="AY338" s="17" t="s">
        <v>277</v>
      </c>
      <c r="BE338" s="148">
        <f>IF(N338="základní",J338,0)</f>
        <v>0</v>
      </c>
      <c r="BF338" s="148">
        <f>IF(N338="snížená",J338,0)</f>
        <v>0</v>
      </c>
      <c r="BG338" s="148">
        <f>IF(N338="zákl. přenesená",J338,0)</f>
        <v>0</v>
      </c>
      <c r="BH338" s="148">
        <f>IF(N338="sníž. přenesená",J338,0)</f>
        <v>0</v>
      </c>
      <c r="BI338" s="148">
        <f>IF(N338="nulová",J338,0)</f>
        <v>0</v>
      </c>
      <c r="BJ338" s="17" t="s">
        <v>88</v>
      </c>
      <c r="BK338" s="148">
        <f>ROUND(I338*H338,2)</f>
        <v>0</v>
      </c>
      <c r="BL338" s="17" t="s">
        <v>152</v>
      </c>
      <c r="BM338" s="147" t="s">
        <v>538</v>
      </c>
    </row>
    <row r="339" spans="2:65" s="13" customFormat="1" ht="11.25">
      <c r="B339" s="156"/>
      <c r="D339" s="150" t="s">
        <v>285</v>
      </c>
      <c r="E339" s="157" t="s">
        <v>1</v>
      </c>
      <c r="F339" s="158" t="s">
        <v>539</v>
      </c>
      <c r="H339" s="159">
        <v>20.701000000000001</v>
      </c>
      <c r="I339" s="160"/>
      <c r="L339" s="156"/>
      <c r="M339" s="161"/>
      <c r="T339" s="162"/>
      <c r="AT339" s="157" t="s">
        <v>285</v>
      </c>
      <c r="AU339" s="157" t="s">
        <v>90</v>
      </c>
      <c r="AV339" s="13" t="s">
        <v>90</v>
      </c>
      <c r="AW339" s="13" t="s">
        <v>36</v>
      </c>
      <c r="AX339" s="13" t="s">
        <v>80</v>
      </c>
      <c r="AY339" s="157" t="s">
        <v>277</v>
      </c>
    </row>
    <row r="340" spans="2:65" s="14" customFormat="1" ht="11.25">
      <c r="B340" s="163"/>
      <c r="D340" s="150" t="s">
        <v>285</v>
      </c>
      <c r="E340" s="164" t="s">
        <v>196</v>
      </c>
      <c r="F340" s="165" t="s">
        <v>290</v>
      </c>
      <c r="H340" s="166">
        <v>20.701000000000001</v>
      </c>
      <c r="I340" s="167"/>
      <c r="L340" s="163"/>
      <c r="M340" s="168"/>
      <c r="T340" s="169"/>
      <c r="AT340" s="164" t="s">
        <v>285</v>
      </c>
      <c r="AU340" s="164" t="s">
        <v>90</v>
      </c>
      <c r="AV340" s="14" t="s">
        <v>291</v>
      </c>
      <c r="AW340" s="14" t="s">
        <v>36</v>
      </c>
      <c r="AX340" s="14" t="s">
        <v>80</v>
      </c>
      <c r="AY340" s="164" t="s">
        <v>277</v>
      </c>
    </row>
    <row r="341" spans="2:65" s="13" customFormat="1" ht="11.25">
      <c r="B341" s="156"/>
      <c r="D341" s="150" t="s">
        <v>285</v>
      </c>
      <c r="E341" s="157" t="s">
        <v>1</v>
      </c>
      <c r="F341" s="158" t="s">
        <v>540</v>
      </c>
      <c r="H341" s="159">
        <v>-6.5510000000000002</v>
      </c>
      <c r="I341" s="160"/>
      <c r="L341" s="156"/>
      <c r="M341" s="161"/>
      <c r="T341" s="162"/>
      <c r="AT341" s="157" t="s">
        <v>285</v>
      </c>
      <c r="AU341" s="157" t="s">
        <v>90</v>
      </c>
      <c r="AV341" s="13" t="s">
        <v>90</v>
      </c>
      <c r="AW341" s="13" t="s">
        <v>36</v>
      </c>
      <c r="AX341" s="13" t="s">
        <v>80</v>
      </c>
      <c r="AY341" s="157" t="s">
        <v>277</v>
      </c>
    </row>
    <row r="342" spans="2:65" s="14" customFormat="1" ht="11.25">
      <c r="B342" s="163"/>
      <c r="D342" s="150" t="s">
        <v>285</v>
      </c>
      <c r="E342" s="164" t="s">
        <v>198</v>
      </c>
      <c r="F342" s="165" t="s">
        <v>290</v>
      </c>
      <c r="H342" s="166">
        <v>-6.5510000000000002</v>
      </c>
      <c r="I342" s="167"/>
      <c r="L342" s="163"/>
      <c r="M342" s="168"/>
      <c r="T342" s="169"/>
      <c r="AT342" s="164" t="s">
        <v>285</v>
      </c>
      <c r="AU342" s="164" t="s">
        <v>90</v>
      </c>
      <c r="AV342" s="14" t="s">
        <v>291</v>
      </c>
      <c r="AW342" s="14" t="s">
        <v>36</v>
      </c>
      <c r="AX342" s="14" t="s">
        <v>80</v>
      </c>
      <c r="AY342" s="164" t="s">
        <v>277</v>
      </c>
    </row>
    <row r="343" spans="2:65" s="15" customFormat="1" ht="11.25">
      <c r="B343" s="170"/>
      <c r="D343" s="150" t="s">
        <v>285</v>
      </c>
      <c r="E343" s="171" t="s">
        <v>144</v>
      </c>
      <c r="F343" s="172" t="s">
        <v>293</v>
      </c>
      <c r="H343" s="173">
        <v>14.15</v>
      </c>
      <c r="I343" s="174"/>
      <c r="L343" s="170"/>
      <c r="M343" s="175"/>
      <c r="T343" s="176"/>
      <c r="AT343" s="171" t="s">
        <v>285</v>
      </c>
      <c r="AU343" s="171" t="s">
        <v>90</v>
      </c>
      <c r="AV343" s="15" t="s">
        <v>152</v>
      </c>
      <c r="AW343" s="15" t="s">
        <v>36</v>
      </c>
      <c r="AX343" s="15" t="s">
        <v>88</v>
      </c>
      <c r="AY343" s="171" t="s">
        <v>277</v>
      </c>
    </row>
    <row r="344" spans="2:65" s="1" customFormat="1" ht="37.9" customHeight="1">
      <c r="B344" s="135"/>
      <c r="C344" s="136" t="s">
        <v>541</v>
      </c>
      <c r="D344" s="136" t="s">
        <v>280</v>
      </c>
      <c r="E344" s="137" t="s">
        <v>408</v>
      </c>
      <c r="F344" s="138" t="s">
        <v>409</v>
      </c>
      <c r="G344" s="139" t="s">
        <v>96</v>
      </c>
      <c r="H344" s="140">
        <v>34.850999999999999</v>
      </c>
      <c r="I344" s="141"/>
      <c r="J344" s="142">
        <f>ROUND(I344*H344,2)</f>
        <v>0</v>
      </c>
      <c r="K344" s="138" t="s">
        <v>283</v>
      </c>
      <c r="L344" s="32"/>
      <c r="M344" s="143" t="s">
        <v>1</v>
      </c>
      <c r="N344" s="144" t="s">
        <v>45</v>
      </c>
      <c r="P344" s="145">
        <f>O344*H344</f>
        <v>0</v>
      </c>
      <c r="Q344" s="145">
        <v>0</v>
      </c>
      <c r="R344" s="145">
        <f>Q344*H344</f>
        <v>0</v>
      </c>
      <c r="S344" s="145">
        <v>0</v>
      </c>
      <c r="T344" s="146">
        <f>S344*H344</f>
        <v>0</v>
      </c>
      <c r="AR344" s="147" t="s">
        <v>152</v>
      </c>
      <c r="AT344" s="147" t="s">
        <v>280</v>
      </c>
      <c r="AU344" s="147" t="s">
        <v>90</v>
      </c>
      <c r="AY344" s="17" t="s">
        <v>277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88</v>
      </c>
      <c r="BK344" s="148">
        <f>ROUND(I344*H344,2)</f>
        <v>0</v>
      </c>
      <c r="BL344" s="17" t="s">
        <v>152</v>
      </c>
      <c r="BM344" s="147" t="s">
        <v>542</v>
      </c>
    </row>
    <row r="345" spans="2:65" s="13" customFormat="1" ht="11.25">
      <c r="B345" s="156"/>
      <c r="D345" s="150" t="s">
        <v>285</v>
      </c>
      <c r="E345" s="157" t="s">
        <v>1</v>
      </c>
      <c r="F345" s="158" t="s">
        <v>543</v>
      </c>
      <c r="H345" s="159">
        <v>20.701000000000001</v>
      </c>
      <c r="I345" s="160"/>
      <c r="L345" s="156"/>
      <c r="M345" s="161"/>
      <c r="T345" s="162"/>
      <c r="AT345" s="157" t="s">
        <v>285</v>
      </c>
      <c r="AU345" s="157" t="s">
        <v>90</v>
      </c>
      <c r="AV345" s="13" t="s">
        <v>90</v>
      </c>
      <c r="AW345" s="13" t="s">
        <v>36</v>
      </c>
      <c r="AX345" s="13" t="s">
        <v>80</v>
      </c>
      <c r="AY345" s="157" t="s">
        <v>277</v>
      </c>
    </row>
    <row r="346" spans="2:65" s="13" customFormat="1" ht="11.25">
      <c r="B346" s="156"/>
      <c r="D346" s="150" t="s">
        <v>285</v>
      </c>
      <c r="E346" s="157" t="s">
        <v>1</v>
      </c>
      <c r="F346" s="158" t="s">
        <v>544</v>
      </c>
      <c r="H346" s="159">
        <v>14.15</v>
      </c>
      <c r="I346" s="160"/>
      <c r="L346" s="156"/>
      <c r="M346" s="161"/>
      <c r="T346" s="162"/>
      <c r="AT346" s="157" t="s">
        <v>285</v>
      </c>
      <c r="AU346" s="157" t="s">
        <v>90</v>
      </c>
      <c r="AV346" s="13" t="s">
        <v>90</v>
      </c>
      <c r="AW346" s="13" t="s">
        <v>36</v>
      </c>
      <c r="AX346" s="13" t="s">
        <v>80</v>
      </c>
      <c r="AY346" s="157" t="s">
        <v>277</v>
      </c>
    </row>
    <row r="347" spans="2:65" s="15" customFormat="1" ht="11.25">
      <c r="B347" s="170"/>
      <c r="D347" s="150" t="s">
        <v>285</v>
      </c>
      <c r="E347" s="171" t="s">
        <v>146</v>
      </c>
      <c r="F347" s="172" t="s">
        <v>293</v>
      </c>
      <c r="H347" s="173">
        <v>34.850999999999999</v>
      </c>
      <c r="I347" s="174"/>
      <c r="L347" s="170"/>
      <c r="M347" s="175"/>
      <c r="T347" s="176"/>
      <c r="AT347" s="171" t="s">
        <v>285</v>
      </c>
      <c r="AU347" s="171" t="s">
        <v>90</v>
      </c>
      <c r="AV347" s="15" t="s">
        <v>152</v>
      </c>
      <c r="AW347" s="15" t="s">
        <v>36</v>
      </c>
      <c r="AX347" s="15" t="s">
        <v>88</v>
      </c>
      <c r="AY347" s="171" t="s">
        <v>277</v>
      </c>
    </row>
    <row r="348" spans="2:65" s="1" customFormat="1" ht="37.9" customHeight="1">
      <c r="B348" s="135"/>
      <c r="C348" s="136" t="s">
        <v>545</v>
      </c>
      <c r="D348" s="136" t="s">
        <v>280</v>
      </c>
      <c r="E348" s="137" t="s">
        <v>414</v>
      </c>
      <c r="F348" s="138" t="s">
        <v>415</v>
      </c>
      <c r="G348" s="139" t="s">
        <v>96</v>
      </c>
      <c r="H348" s="140">
        <v>348.51</v>
      </c>
      <c r="I348" s="141"/>
      <c r="J348" s="142">
        <f>ROUND(I348*H348,2)</f>
        <v>0</v>
      </c>
      <c r="K348" s="138" t="s">
        <v>283</v>
      </c>
      <c r="L348" s="32"/>
      <c r="M348" s="143" t="s">
        <v>1</v>
      </c>
      <c r="N348" s="144" t="s">
        <v>45</v>
      </c>
      <c r="P348" s="145">
        <f>O348*H348</f>
        <v>0</v>
      </c>
      <c r="Q348" s="145">
        <v>0</v>
      </c>
      <c r="R348" s="145">
        <f>Q348*H348</f>
        <v>0</v>
      </c>
      <c r="S348" s="145">
        <v>0</v>
      </c>
      <c r="T348" s="146">
        <f>S348*H348</f>
        <v>0</v>
      </c>
      <c r="AR348" s="147" t="s">
        <v>152</v>
      </c>
      <c r="AT348" s="147" t="s">
        <v>280</v>
      </c>
      <c r="AU348" s="147" t="s">
        <v>90</v>
      </c>
      <c r="AY348" s="17" t="s">
        <v>277</v>
      </c>
      <c r="BE348" s="148">
        <f>IF(N348="základní",J348,0)</f>
        <v>0</v>
      </c>
      <c r="BF348" s="148">
        <f>IF(N348="snížená",J348,0)</f>
        <v>0</v>
      </c>
      <c r="BG348" s="148">
        <f>IF(N348="zákl. přenesená",J348,0)</f>
        <v>0</v>
      </c>
      <c r="BH348" s="148">
        <f>IF(N348="sníž. přenesená",J348,0)</f>
        <v>0</v>
      </c>
      <c r="BI348" s="148">
        <f>IF(N348="nulová",J348,0)</f>
        <v>0</v>
      </c>
      <c r="BJ348" s="17" t="s">
        <v>88</v>
      </c>
      <c r="BK348" s="148">
        <f>ROUND(I348*H348,2)</f>
        <v>0</v>
      </c>
      <c r="BL348" s="17" t="s">
        <v>152</v>
      </c>
      <c r="BM348" s="147" t="s">
        <v>546</v>
      </c>
    </row>
    <row r="349" spans="2:65" s="13" customFormat="1" ht="11.25">
      <c r="B349" s="156"/>
      <c r="D349" s="150" t="s">
        <v>285</v>
      </c>
      <c r="E349" s="157" t="s">
        <v>1</v>
      </c>
      <c r="F349" s="158" t="s">
        <v>146</v>
      </c>
      <c r="H349" s="159">
        <v>34.850999999999999</v>
      </c>
      <c r="I349" s="160"/>
      <c r="L349" s="156"/>
      <c r="M349" s="161"/>
      <c r="T349" s="162"/>
      <c r="AT349" s="157" t="s">
        <v>285</v>
      </c>
      <c r="AU349" s="157" t="s">
        <v>90</v>
      </c>
      <c r="AV349" s="13" t="s">
        <v>90</v>
      </c>
      <c r="AW349" s="13" t="s">
        <v>36</v>
      </c>
      <c r="AX349" s="13" t="s">
        <v>88</v>
      </c>
      <c r="AY349" s="157" t="s">
        <v>277</v>
      </c>
    </row>
    <row r="350" spans="2:65" s="13" customFormat="1" ht="11.25">
      <c r="B350" s="156"/>
      <c r="D350" s="150" t="s">
        <v>285</v>
      </c>
      <c r="F350" s="158" t="s">
        <v>547</v>
      </c>
      <c r="H350" s="159">
        <v>348.51</v>
      </c>
      <c r="I350" s="160"/>
      <c r="L350" s="156"/>
      <c r="M350" s="161"/>
      <c r="T350" s="162"/>
      <c r="AT350" s="157" t="s">
        <v>285</v>
      </c>
      <c r="AU350" s="157" t="s">
        <v>90</v>
      </c>
      <c r="AV350" s="13" t="s">
        <v>90</v>
      </c>
      <c r="AW350" s="13" t="s">
        <v>3</v>
      </c>
      <c r="AX350" s="13" t="s">
        <v>88</v>
      </c>
      <c r="AY350" s="157" t="s">
        <v>277</v>
      </c>
    </row>
    <row r="351" spans="2:65" s="1" customFormat="1" ht="24.2" customHeight="1">
      <c r="B351" s="135"/>
      <c r="C351" s="136" t="s">
        <v>548</v>
      </c>
      <c r="D351" s="136" t="s">
        <v>280</v>
      </c>
      <c r="E351" s="137" t="s">
        <v>419</v>
      </c>
      <c r="F351" s="138" t="s">
        <v>420</v>
      </c>
      <c r="G351" s="139" t="s">
        <v>96</v>
      </c>
      <c r="H351" s="140">
        <v>14.15</v>
      </c>
      <c r="I351" s="141"/>
      <c r="J351" s="142">
        <f>ROUND(I351*H351,2)</f>
        <v>0</v>
      </c>
      <c r="K351" s="138" t="s">
        <v>283</v>
      </c>
      <c r="L351" s="32"/>
      <c r="M351" s="143" t="s">
        <v>1</v>
      </c>
      <c r="N351" s="144" t="s">
        <v>45</v>
      </c>
      <c r="P351" s="145">
        <f>O351*H351</f>
        <v>0</v>
      </c>
      <c r="Q351" s="145">
        <v>0</v>
      </c>
      <c r="R351" s="145">
        <f>Q351*H351</f>
        <v>0</v>
      </c>
      <c r="S351" s="145">
        <v>0</v>
      </c>
      <c r="T351" s="146">
        <f>S351*H351</f>
        <v>0</v>
      </c>
      <c r="AR351" s="147" t="s">
        <v>152</v>
      </c>
      <c r="AT351" s="147" t="s">
        <v>280</v>
      </c>
      <c r="AU351" s="147" t="s">
        <v>90</v>
      </c>
      <c r="AY351" s="17" t="s">
        <v>277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88</v>
      </c>
      <c r="BK351" s="148">
        <f>ROUND(I351*H351,2)</f>
        <v>0</v>
      </c>
      <c r="BL351" s="17" t="s">
        <v>152</v>
      </c>
      <c r="BM351" s="147" t="s">
        <v>549</v>
      </c>
    </row>
    <row r="352" spans="2:65" s="13" customFormat="1" ht="11.25">
      <c r="B352" s="156"/>
      <c r="D352" s="150" t="s">
        <v>285</v>
      </c>
      <c r="E352" s="157" t="s">
        <v>1</v>
      </c>
      <c r="F352" s="158" t="s">
        <v>550</v>
      </c>
      <c r="H352" s="159">
        <v>14.15</v>
      </c>
      <c r="I352" s="160"/>
      <c r="L352" s="156"/>
      <c r="M352" s="161"/>
      <c r="T352" s="162"/>
      <c r="AT352" s="157" t="s">
        <v>285</v>
      </c>
      <c r="AU352" s="157" t="s">
        <v>90</v>
      </c>
      <c r="AV352" s="13" t="s">
        <v>90</v>
      </c>
      <c r="AW352" s="13" t="s">
        <v>36</v>
      </c>
      <c r="AX352" s="13" t="s">
        <v>80</v>
      </c>
      <c r="AY352" s="157" t="s">
        <v>277</v>
      </c>
    </row>
    <row r="353" spans="2:65" s="15" customFormat="1" ht="11.25">
      <c r="B353" s="170"/>
      <c r="D353" s="150" t="s">
        <v>285</v>
      </c>
      <c r="E353" s="171" t="s">
        <v>1</v>
      </c>
      <c r="F353" s="172" t="s">
        <v>293</v>
      </c>
      <c r="H353" s="173">
        <v>14.15</v>
      </c>
      <c r="I353" s="174"/>
      <c r="L353" s="170"/>
      <c r="M353" s="175"/>
      <c r="T353" s="176"/>
      <c r="AT353" s="171" t="s">
        <v>285</v>
      </c>
      <c r="AU353" s="171" t="s">
        <v>90</v>
      </c>
      <c r="AV353" s="15" t="s">
        <v>152</v>
      </c>
      <c r="AW353" s="15" t="s">
        <v>36</v>
      </c>
      <c r="AX353" s="15" t="s">
        <v>88</v>
      </c>
      <c r="AY353" s="171" t="s">
        <v>277</v>
      </c>
    </row>
    <row r="354" spans="2:65" s="1" customFormat="1" ht="16.5" customHeight="1">
      <c r="B354" s="135"/>
      <c r="C354" s="136" t="s">
        <v>551</v>
      </c>
      <c r="D354" s="136" t="s">
        <v>280</v>
      </c>
      <c r="E354" s="137" t="s">
        <v>423</v>
      </c>
      <c r="F354" s="138" t="s">
        <v>424</v>
      </c>
      <c r="G354" s="139" t="s">
        <v>96</v>
      </c>
      <c r="H354" s="140">
        <v>34.850999999999999</v>
      </c>
      <c r="I354" s="141"/>
      <c r="J354" s="142">
        <f>ROUND(I354*H354,2)</f>
        <v>0</v>
      </c>
      <c r="K354" s="138" t="s">
        <v>283</v>
      </c>
      <c r="L354" s="32"/>
      <c r="M354" s="143" t="s">
        <v>1</v>
      </c>
      <c r="N354" s="144" t="s">
        <v>45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152</v>
      </c>
      <c r="AT354" s="147" t="s">
        <v>280</v>
      </c>
      <c r="AU354" s="147" t="s">
        <v>90</v>
      </c>
      <c r="AY354" s="17" t="s">
        <v>277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88</v>
      </c>
      <c r="BK354" s="148">
        <f>ROUND(I354*H354,2)</f>
        <v>0</v>
      </c>
      <c r="BL354" s="17" t="s">
        <v>152</v>
      </c>
      <c r="BM354" s="147" t="s">
        <v>552</v>
      </c>
    </row>
    <row r="355" spans="2:65" s="13" customFormat="1" ht="11.25">
      <c r="B355" s="156"/>
      <c r="D355" s="150" t="s">
        <v>285</v>
      </c>
      <c r="E355" s="157" t="s">
        <v>1</v>
      </c>
      <c r="F355" s="158" t="s">
        <v>146</v>
      </c>
      <c r="H355" s="159">
        <v>34.850999999999999</v>
      </c>
      <c r="I355" s="160"/>
      <c r="L355" s="156"/>
      <c r="M355" s="161"/>
      <c r="T355" s="162"/>
      <c r="AT355" s="157" t="s">
        <v>285</v>
      </c>
      <c r="AU355" s="157" t="s">
        <v>90</v>
      </c>
      <c r="AV355" s="13" t="s">
        <v>90</v>
      </c>
      <c r="AW355" s="13" t="s">
        <v>36</v>
      </c>
      <c r="AX355" s="13" t="s">
        <v>88</v>
      </c>
      <c r="AY355" s="157" t="s">
        <v>277</v>
      </c>
    </row>
    <row r="356" spans="2:65" s="1" customFormat="1" ht="33" customHeight="1">
      <c r="B356" s="135"/>
      <c r="C356" s="136" t="s">
        <v>136</v>
      </c>
      <c r="D356" s="136" t="s">
        <v>280</v>
      </c>
      <c r="E356" s="137" t="s">
        <v>427</v>
      </c>
      <c r="F356" s="138" t="s">
        <v>428</v>
      </c>
      <c r="G356" s="139" t="s">
        <v>202</v>
      </c>
      <c r="H356" s="140">
        <v>11.792</v>
      </c>
      <c r="I356" s="141"/>
      <c r="J356" s="142">
        <f>ROUND(I356*H356,2)</f>
        <v>0</v>
      </c>
      <c r="K356" s="138" t="s">
        <v>283</v>
      </c>
      <c r="L356" s="32"/>
      <c r="M356" s="143" t="s">
        <v>1</v>
      </c>
      <c r="N356" s="144" t="s">
        <v>45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152</v>
      </c>
      <c r="AT356" s="147" t="s">
        <v>280</v>
      </c>
      <c r="AU356" s="147" t="s">
        <v>90</v>
      </c>
      <c r="AY356" s="17" t="s">
        <v>277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88</v>
      </c>
      <c r="BK356" s="148">
        <f>ROUND(I356*H356,2)</f>
        <v>0</v>
      </c>
      <c r="BL356" s="17" t="s">
        <v>152</v>
      </c>
      <c r="BM356" s="147" t="s">
        <v>553</v>
      </c>
    </row>
    <row r="357" spans="2:65" s="13" customFormat="1" ht="11.25">
      <c r="B357" s="156"/>
      <c r="D357" s="150" t="s">
        <v>285</v>
      </c>
      <c r="E357" s="157" t="s">
        <v>1</v>
      </c>
      <c r="F357" s="158" t="s">
        <v>554</v>
      </c>
      <c r="H357" s="159">
        <v>11.792</v>
      </c>
      <c r="I357" s="160"/>
      <c r="L357" s="156"/>
      <c r="M357" s="161"/>
      <c r="T357" s="162"/>
      <c r="AT357" s="157" t="s">
        <v>285</v>
      </c>
      <c r="AU357" s="157" t="s">
        <v>90</v>
      </c>
      <c r="AV357" s="13" t="s">
        <v>90</v>
      </c>
      <c r="AW357" s="13" t="s">
        <v>36</v>
      </c>
      <c r="AX357" s="13" t="s">
        <v>88</v>
      </c>
      <c r="AY357" s="157" t="s">
        <v>277</v>
      </c>
    </row>
    <row r="358" spans="2:65" s="1" customFormat="1" ht="24.2" customHeight="1">
      <c r="B358" s="135"/>
      <c r="C358" s="136" t="s">
        <v>555</v>
      </c>
      <c r="D358" s="136" t="s">
        <v>280</v>
      </c>
      <c r="E358" s="137" t="s">
        <v>432</v>
      </c>
      <c r="F358" s="138" t="s">
        <v>433</v>
      </c>
      <c r="G358" s="139" t="s">
        <v>139</v>
      </c>
      <c r="H358" s="140">
        <v>16.8</v>
      </c>
      <c r="I358" s="141"/>
      <c r="J358" s="142">
        <f>ROUND(I358*H358,2)</f>
        <v>0</v>
      </c>
      <c r="K358" s="138" t="s">
        <v>283</v>
      </c>
      <c r="L358" s="32"/>
      <c r="M358" s="143" t="s">
        <v>1</v>
      </c>
      <c r="N358" s="144" t="s">
        <v>45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152</v>
      </c>
      <c r="AT358" s="147" t="s">
        <v>280</v>
      </c>
      <c r="AU358" s="147" t="s">
        <v>90</v>
      </c>
      <c r="AY358" s="17" t="s">
        <v>277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88</v>
      </c>
      <c r="BK358" s="148">
        <f>ROUND(I358*H358,2)</f>
        <v>0</v>
      </c>
      <c r="BL358" s="17" t="s">
        <v>152</v>
      </c>
      <c r="BM358" s="147" t="s">
        <v>556</v>
      </c>
    </row>
    <row r="359" spans="2:65" s="13" customFormat="1" ht="11.25">
      <c r="B359" s="156"/>
      <c r="D359" s="150" t="s">
        <v>285</v>
      </c>
      <c r="E359" s="157" t="s">
        <v>1</v>
      </c>
      <c r="F359" s="158" t="s">
        <v>557</v>
      </c>
      <c r="H359" s="159">
        <v>1.96</v>
      </c>
      <c r="I359" s="160"/>
      <c r="L359" s="156"/>
      <c r="M359" s="161"/>
      <c r="T359" s="162"/>
      <c r="AT359" s="157" t="s">
        <v>285</v>
      </c>
      <c r="AU359" s="157" t="s">
        <v>90</v>
      </c>
      <c r="AV359" s="13" t="s">
        <v>90</v>
      </c>
      <c r="AW359" s="13" t="s">
        <v>36</v>
      </c>
      <c r="AX359" s="13" t="s">
        <v>80</v>
      </c>
      <c r="AY359" s="157" t="s">
        <v>277</v>
      </c>
    </row>
    <row r="360" spans="2:65" s="13" customFormat="1" ht="11.25">
      <c r="B360" s="156"/>
      <c r="D360" s="150" t="s">
        <v>285</v>
      </c>
      <c r="E360" s="157" t="s">
        <v>1</v>
      </c>
      <c r="F360" s="158" t="s">
        <v>558</v>
      </c>
      <c r="H360" s="159">
        <v>5.88</v>
      </c>
      <c r="I360" s="160"/>
      <c r="L360" s="156"/>
      <c r="M360" s="161"/>
      <c r="T360" s="162"/>
      <c r="AT360" s="157" t="s">
        <v>285</v>
      </c>
      <c r="AU360" s="157" t="s">
        <v>90</v>
      </c>
      <c r="AV360" s="13" t="s">
        <v>90</v>
      </c>
      <c r="AW360" s="13" t="s">
        <v>36</v>
      </c>
      <c r="AX360" s="13" t="s">
        <v>80</v>
      </c>
      <c r="AY360" s="157" t="s">
        <v>277</v>
      </c>
    </row>
    <row r="361" spans="2:65" s="13" customFormat="1" ht="11.25">
      <c r="B361" s="156"/>
      <c r="D361" s="150" t="s">
        <v>285</v>
      </c>
      <c r="E361" s="157" t="s">
        <v>1</v>
      </c>
      <c r="F361" s="158" t="s">
        <v>559</v>
      </c>
      <c r="H361" s="159">
        <v>2.52</v>
      </c>
      <c r="I361" s="160"/>
      <c r="L361" s="156"/>
      <c r="M361" s="161"/>
      <c r="T361" s="162"/>
      <c r="AT361" s="157" t="s">
        <v>285</v>
      </c>
      <c r="AU361" s="157" t="s">
        <v>90</v>
      </c>
      <c r="AV361" s="13" t="s">
        <v>90</v>
      </c>
      <c r="AW361" s="13" t="s">
        <v>36</v>
      </c>
      <c r="AX361" s="13" t="s">
        <v>80</v>
      </c>
      <c r="AY361" s="157" t="s">
        <v>277</v>
      </c>
    </row>
    <row r="362" spans="2:65" s="13" customFormat="1" ht="22.5">
      <c r="B362" s="156"/>
      <c r="D362" s="150" t="s">
        <v>285</v>
      </c>
      <c r="E362" s="157" t="s">
        <v>1</v>
      </c>
      <c r="F362" s="158" t="s">
        <v>560</v>
      </c>
      <c r="H362" s="159">
        <v>1.96</v>
      </c>
      <c r="I362" s="160"/>
      <c r="L362" s="156"/>
      <c r="M362" s="161"/>
      <c r="T362" s="162"/>
      <c r="AT362" s="157" t="s">
        <v>285</v>
      </c>
      <c r="AU362" s="157" t="s">
        <v>90</v>
      </c>
      <c r="AV362" s="13" t="s">
        <v>90</v>
      </c>
      <c r="AW362" s="13" t="s">
        <v>36</v>
      </c>
      <c r="AX362" s="13" t="s">
        <v>80</v>
      </c>
      <c r="AY362" s="157" t="s">
        <v>277</v>
      </c>
    </row>
    <row r="363" spans="2:65" s="13" customFormat="1" ht="33.75">
      <c r="B363" s="156"/>
      <c r="D363" s="150" t="s">
        <v>285</v>
      </c>
      <c r="E363" s="157" t="s">
        <v>1</v>
      </c>
      <c r="F363" s="158" t="s">
        <v>561</v>
      </c>
      <c r="H363" s="159">
        <v>4.4800000000000004</v>
      </c>
      <c r="I363" s="160"/>
      <c r="L363" s="156"/>
      <c r="M363" s="161"/>
      <c r="T363" s="162"/>
      <c r="AT363" s="157" t="s">
        <v>285</v>
      </c>
      <c r="AU363" s="157" t="s">
        <v>90</v>
      </c>
      <c r="AV363" s="13" t="s">
        <v>90</v>
      </c>
      <c r="AW363" s="13" t="s">
        <v>36</v>
      </c>
      <c r="AX363" s="13" t="s">
        <v>80</v>
      </c>
      <c r="AY363" s="157" t="s">
        <v>277</v>
      </c>
    </row>
    <row r="364" spans="2:65" s="15" customFormat="1" ht="11.25">
      <c r="B364" s="170"/>
      <c r="D364" s="150" t="s">
        <v>285</v>
      </c>
      <c r="E364" s="171" t="s">
        <v>1</v>
      </c>
      <c r="F364" s="172" t="s">
        <v>293</v>
      </c>
      <c r="H364" s="173">
        <v>16.8</v>
      </c>
      <c r="I364" s="174"/>
      <c r="L364" s="170"/>
      <c r="M364" s="175"/>
      <c r="T364" s="176"/>
      <c r="AT364" s="171" t="s">
        <v>285</v>
      </c>
      <c r="AU364" s="171" t="s">
        <v>90</v>
      </c>
      <c r="AV364" s="15" t="s">
        <v>152</v>
      </c>
      <c r="AW364" s="15" t="s">
        <v>36</v>
      </c>
      <c r="AX364" s="15" t="s">
        <v>88</v>
      </c>
      <c r="AY364" s="171" t="s">
        <v>277</v>
      </c>
    </row>
    <row r="365" spans="2:65" s="1" customFormat="1" ht="24.2" customHeight="1">
      <c r="B365" s="135"/>
      <c r="C365" s="136" t="s">
        <v>562</v>
      </c>
      <c r="D365" s="136" t="s">
        <v>280</v>
      </c>
      <c r="E365" s="137" t="s">
        <v>563</v>
      </c>
      <c r="F365" s="138" t="s">
        <v>564</v>
      </c>
      <c r="G365" s="139" t="s">
        <v>139</v>
      </c>
      <c r="H365" s="140">
        <v>4</v>
      </c>
      <c r="I365" s="141"/>
      <c r="J365" s="142">
        <f>ROUND(I365*H365,2)</f>
        <v>0</v>
      </c>
      <c r="K365" s="138" t="s">
        <v>283</v>
      </c>
      <c r="L365" s="32"/>
      <c r="M365" s="143" t="s">
        <v>1</v>
      </c>
      <c r="N365" s="144" t="s">
        <v>45</v>
      </c>
      <c r="P365" s="145">
        <f>O365*H365</f>
        <v>0</v>
      </c>
      <c r="Q365" s="145">
        <v>0</v>
      </c>
      <c r="R365" s="145">
        <f>Q365*H365</f>
        <v>0</v>
      </c>
      <c r="S365" s="145">
        <v>0</v>
      </c>
      <c r="T365" s="146">
        <f>S365*H365</f>
        <v>0</v>
      </c>
      <c r="AR365" s="147" t="s">
        <v>152</v>
      </c>
      <c r="AT365" s="147" t="s">
        <v>280</v>
      </c>
      <c r="AU365" s="147" t="s">
        <v>90</v>
      </c>
      <c r="AY365" s="17" t="s">
        <v>277</v>
      </c>
      <c r="BE365" s="148">
        <f>IF(N365="základní",J365,0)</f>
        <v>0</v>
      </c>
      <c r="BF365" s="148">
        <f>IF(N365="snížená",J365,0)</f>
        <v>0</v>
      </c>
      <c r="BG365" s="148">
        <f>IF(N365="zákl. přenesená",J365,0)</f>
        <v>0</v>
      </c>
      <c r="BH365" s="148">
        <f>IF(N365="sníž. přenesená",J365,0)</f>
        <v>0</v>
      </c>
      <c r="BI365" s="148">
        <f>IF(N365="nulová",J365,0)</f>
        <v>0</v>
      </c>
      <c r="BJ365" s="17" t="s">
        <v>88</v>
      </c>
      <c r="BK365" s="148">
        <f>ROUND(I365*H365,2)</f>
        <v>0</v>
      </c>
      <c r="BL365" s="17" t="s">
        <v>152</v>
      </c>
      <c r="BM365" s="147" t="s">
        <v>565</v>
      </c>
    </row>
    <row r="366" spans="2:65" s="13" customFormat="1" ht="11.25">
      <c r="B366" s="156"/>
      <c r="D366" s="150" t="s">
        <v>285</v>
      </c>
      <c r="E366" s="157" t="s">
        <v>1</v>
      </c>
      <c r="F366" s="158" t="s">
        <v>566</v>
      </c>
      <c r="H366" s="159">
        <v>4</v>
      </c>
      <c r="I366" s="160"/>
      <c r="L366" s="156"/>
      <c r="M366" s="161"/>
      <c r="T366" s="162"/>
      <c r="AT366" s="157" t="s">
        <v>285</v>
      </c>
      <c r="AU366" s="157" t="s">
        <v>90</v>
      </c>
      <c r="AV366" s="13" t="s">
        <v>90</v>
      </c>
      <c r="AW366" s="13" t="s">
        <v>36</v>
      </c>
      <c r="AX366" s="13" t="s">
        <v>80</v>
      </c>
      <c r="AY366" s="157" t="s">
        <v>277</v>
      </c>
    </row>
    <row r="367" spans="2:65" s="15" customFormat="1" ht="11.25">
      <c r="B367" s="170"/>
      <c r="D367" s="150" t="s">
        <v>285</v>
      </c>
      <c r="E367" s="171" t="s">
        <v>150</v>
      </c>
      <c r="F367" s="172" t="s">
        <v>293</v>
      </c>
      <c r="H367" s="173">
        <v>4</v>
      </c>
      <c r="I367" s="174"/>
      <c r="L367" s="170"/>
      <c r="M367" s="175"/>
      <c r="T367" s="176"/>
      <c r="AT367" s="171" t="s">
        <v>285</v>
      </c>
      <c r="AU367" s="171" t="s">
        <v>90</v>
      </c>
      <c r="AV367" s="15" t="s">
        <v>152</v>
      </c>
      <c r="AW367" s="15" t="s">
        <v>36</v>
      </c>
      <c r="AX367" s="15" t="s">
        <v>88</v>
      </c>
      <c r="AY367" s="171" t="s">
        <v>277</v>
      </c>
    </row>
    <row r="368" spans="2:65" s="1" customFormat="1" ht="16.5" customHeight="1">
      <c r="B368" s="135"/>
      <c r="C368" s="180" t="s">
        <v>567</v>
      </c>
      <c r="D368" s="180" t="s">
        <v>395</v>
      </c>
      <c r="E368" s="181" t="s">
        <v>568</v>
      </c>
      <c r="F368" s="182" t="s">
        <v>569</v>
      </c>
      <c r="G368" s="183" t="s">
        <v>570</v>
      </c>
      <c r="H368" s="184">
        <v>0.12</v>
      </c>
      <c r="I368" s="185"/>
      <c r="J368" s="186">
        <f>ROUND(I368*H368,2)</f>
        <v>0</v>
      </c>
      <c r="K368" s="182" t="s">
        <v>283</v>
      </c>
      <c r="L368" s="187"/>
      <c r="M368" s="188" t="s">
        <v>1</v>
      </c>
      <c r="N368" s="189" t="s">
        <v>45</v>
      </c>
      <c r="P368" s="145">
        <f>O368*H368</f>
        <v>0</v>
      </c>
      <c r="Q368" s="145">
        <v>1E-3</v>
      </c>
      <c r="R368" s="145">
        <f>Q368*H368</f>
        <v>1.2E-4</v>
      </c>
      <c r="S368" s="145">
        <v>0</v>
      </c>
      <c r="T368" s="146">
        <f>S368*H368</f>
        <v>0</v>
      </c>
      <c r="AR368" s="147" t="s">
        <v>324</v>
      </c>
      <c r="AT368" s="147" t="s">
        <v>395</v>
      </c>
      <c r="AU368" s="147" t="s">
        <v>90</v>
      </c>
      <c r="AY368" s="17" t="s">
        <v>277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7" t="s">
        <v>88</v>
      </c>
      <c r="BK368" s="148">
        <f>ROUND(I368*H368,2)</f>
        <v>0</v>
      </c>
      <c r="BL368" s="17" t="s">
        <v>152</v>
      </c>
      <c r="BM368" s="147" t="s">
        <v>571</v>
      </c>
    </row>
    <row r="369" spans="2:65" s="13" customFormat="1" ht="11.25">
      <c r="B369" s="156"/>
      <c r="D369" s="150" t="s">
        <v>285</v>
      </c>
      <c r="E369" s="157" t="s">
        <v>1</v>
      </c>
      <c r="F369" s="158" t="s">
        <v>572</v>
      </c>
      <c r="H369" s="159">
        <v>0.12</v>
      </c>
      <c r="I369" s="160"/>
      <c r="L369" s="156"/>
      <c r="M369" s="161"/>
      <c r="T369" s="162"/>
      <c r="AT369" s="157" t="s">
        <v>285</v>
      </c>
      <c r="AU369" s="157" t="s">
        <v>90</v>
      </c>
      <c r="AV369" s="13" t="s">
        <v>90</v>
      </c>
      <c r="AW369" s="13" t="s">
        <v>36</v>
      </c>
      <c r="AX369" s="13" t="s">
        <v>88</v>
      </c>
      <c r="AY369" s="157" t="s">
        <v>277</v>
      </c>
    </row>
    <row r="370" spans="2:65" s="11" customFormat="1" ht="22.9" customHeight="1">
      <c r="B370" s="124"/>
      <c r="D370" s="125" t="s">
        <v>79</v>
      </c>
      <c r="E370" s="133" t="s">
        <v>573</v>
      </c>
      <c r="F370" s="133" t="s">
        <v>574</v>
      </c>
      <c r="I370" s="127"/>
      <c r="J370" s="134">
        <f>BK370</f>
        <v>0</v>
      </c>
      <c r="L370" s="124"/>
      <c r="M370" s="128"/>
      <c r="P370" s="129">
        <f>SUM(P371:P443)</f>
        <v>0</v>
      </c>
      <c r="R370" s="129">
        <f>SUM(R371:R443)</f>
        <v>14.865116</v>
      </c>
      <c r="T370" s="130">
        <f>SUM(T371:T443)</f>
        <v>0</v>
      </c>
      <c r="AR370" s="125" t="s">
        <v>88</v>
      </c>
      <c r="AT370" s="131" t="s">
        <v>79</v>
      </c>
      <c r="AU370" s="131" t="s">
        <v>88</v>
      </c>
      <c r="AY370" s="125" t="s">
        <v>277</v>
      </c>
      <c r="BK370" s="132">
        <f>SUM(BK371:BK443)</f>
        <v>0</v>
      </c>
    </row>
    <row r="371" spans="2:65" s="1" customFormat="1" ht="24.2" customHeight="1">
      <c r="B371" s="135"/>
      <c r="C371" s="136" t="s">
        <v>575</v>
      </c>
      <c r="D371" s="136" t="s">
        <v>280</v>
      </c>
      <c r="E371" s="137" t="s">
        <v>576</v>
      </c>
      <c r="F371" s="138" t="s">
        <v>577</v>
      </c>
      <c r="G371" s="139" t="s">
        <v>306</v>
      </c>
      <c r="H371" s="140">
        <v>96</v>
      </c>
      <c r="I371" s="141"/>
      <c r="J371" s="142">
        <f>ROUND(I371*H371,2)</f>
        <v>0</v>
      </c>
      <c r="K371" s="138" t="s">
        <v>283</v>
      </c>
      <c r="L371" s="32"/>
      <c r="M371" s="143" t="s">
        <v>1</v>
      </c>
      <c r="N371" s="144" t="s">
        <v>45</v>
      </c>
      <c r="P371" s="145">
        <f>O371*H371</f>
        <v>0</v>
      </c>
      <c r="Q371" s="145">
        <v>6.0000000000000002E-5</v>
      </c>
      <c r="R371" s="145">
        <f>Q371*H371</f>
        <v>5.7600000000000004E-3</v>
      </c>
      <c r="S371" s="145">
        <v>0</v>
      </c>
      <c r="T371" s="146">
        <f>S371*H371</f>
        <v>0</v>
      </c>
      <c r="AR371" s="147" t="s">
        <v>152</v>
      </c>
      <c r="AT371" s="147" t="s">
        <v>280</v>
      </c>
      <c r="AU371" s="147" t="s">
        <v>90</v>
      </c>
      <c r="AY371" s="17" t="s">
        <v>277</v>
      </c>
      <c r="BE371" s="148">
        <f>IF(N371="základní",J371,0)</f>
        <v>0</v>
      </c>
      <c r="BF371" s="148">
        <f>IF(N371="snížená",J371,0)</f>
        <v>0</v>
      </c>
      <c r="BG371" s="148">
        <f>IF(N371="zákl. přenesená",J371,0)</f>
        <v>0</v>
      </c>
      <c r="BH371" s="148">
        <f>IF(N371="sníž. přenesená",J371,0)</f>
        <v>0</v>
      </c>
      <c r="BI371" s="148">
        <f>IF(N371="nulová",J371,0)</f>
        <v>0</v>
      </c>
      <c r="BJ371" s="17" t="s">
        <v>88</v>
      </c>
      <c r="BK371" s="148">
        <f>ROUND(I371*H371,2)</f>
        <v>0</v>
      </c>
      <c r="BL371" s="17" t="s">
        <v>152</v>
      </c>
      <c r="BM371" s="147" t="s">
        <v>578</v>
      </c>
    </row>
    <row r="372" spans="2:65" s="13" customFormat="1" ht="11.25">
      <c r="B372" s="156"/>
      <c r="D372" s="150" t="s">
        <v>285</v>
      </c>
      <c r="E372" s="157" t="s">
        <v>1</v>
      </c>
      <c r="F372" s="158" t="s">
        <v>579</v>
      </c>
      <c r="H372" s="159">
        <v>96</v>
      </c>
      <c r="I372" s="160"/>
      <c r="L372" s="156"/>
      <c r="M372" s="161"/>
      <c r="T372" s="162"/>
      <c r="AT372" s="157" t="s">
        <v>285</v>
      </c>
      <c r="AU372" s="157" t="s">
        <v>90</v>
      </c>
      <c r="AV372" s="13" t="s">
        <v>90</v>
      </c>
      <c r="AW372" s="13" t="s">
        <v>36</v>
      </c>
      <c r="AX372" s="13" t="s">
        <v>88</v>
      </c>
      <c r="AY372" s="157" t="s">
        <v>277</v>
      </c>
    </row>
    <row r="373" spans="2:65" s="1" customFormat="1" ht="24.2" customHeight="1">
      <c r="B373" s="135"/>
      <c r="C373" s="136" t="s">
        <v>580</v>
      </c>
      <c r="D373" s="136" t="s">
        <v>280</v>
      </c>
      <c r="E373" s="137" t="s">
        <v>581</v>
      </c>
      <c r="F373" s="138" t="s">
        <v>582</v>
      </c>
      <c r="G373" s="139" t="s">
        <v>312</v>
      </c>
      <c r="H373" s="140">
        <v>10</v>
      </c>
      <c r="I373" s="141"/>
      <c r="J373" s="142">
        <f>ROUND(I373*H373,2)</f>
        <v>0</v>
      </c>
      <c r="K373" s="138" t="s">
        <v>283</v>
      </c>
      <c r="L373" s="32"/>
      <c r="M373" s="143" t="s">
        <v>1</v>
      </c>
      <c r="N373" s="144" t="s">
        <v>45</v>
      </c>
      <c r="P373" s="145">
        <f>O373*H373</f>
        <v>0</v>
      </c>
      <c r="Q373" s="145">
        <v>0</v>
      </c>
      <c r="R373" s="145">
        <f>Q373*H373</f>
        <v>0</v>
      </c>
      <c r="S373" s="145">
        <v>0</v>
      </c>
      <c r="T373" s="146">
        <f>S373*H373</f>
        <v>0</v>
      </c>
      <c r="AR373" s="147" t="s">
        <v>152</v>
      </c>
      <c r="AT373" s="147" t="s">
        <v>280</v>
      </c>
      <c r="AU373" s="147" t="s">
        <v>90</v>
      </c>
      <c r="AY373" s="17" t="s">
        <v>277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7" t="s">
        <v>88</v>
      </c>
      <c r="BK373" s="148">
        <f>ROUND(I373*H373,2)</f>
        <v>0</v>
      </c>
      <c r="BL373" s="17" t="s">
        <v>152</v>
      </c>
      <c r="BM373" s="147" t="s">
        <v>583</v>
      </c>
    </row>
    <row r="374" spans="2:65" s="1" customFormat="1" ht="16.5" customHeight="1">
      <c r="B374" s="135"/>
      <c r="C374" s="136" t="s">
        <v>214</v>
      </c>
      <c r="D374" s="136" t="s">
        <v>280</v>
      </c>
      <c r="E374" s="137" t="s">
        <v>315</v>
      </c>
      <c r="F374" s="138" t="s">
        <v>316</v>
      </c>
      <c r="G374" s="139" t="s">
        <v>104</v>
      </c>
      <c r="H374" s="140">
        <v>2</v>
      </c>
      <c r="I374" s="141"/>
      <c r="J374" s="142">
        <f>ROUND(I374*H374,2)</f>
        <v>0</v>
      </c>
      <c r="K374" s="138" t="s">
        <v>283</v>
      </c>
      <c r="L374" s="32"/>
      <c r="M374" s="143" t="s">
        <v>1</v>
      </c>
      <c r="N374" s="144" t="s">
        <v>45</v>
      </c>
      <c r="P374" s="145">
        <f>O374*H374</f>
        <v>0</v>
      </c>
      <c r="Q374" s="145">
        <v>3.6900000000000002E-2</v>
      </c>
      <c r="R374" s="145">
        <f>Q374*H374</f>
        <v>7.3800000000000004E-2</v>
      </c>
      <c r="S374" s="145">
        <v>0</v>
      </c>
      <c r="T374" s="146">
        <f>S374*H374</f>
        <v>0</v>
      </c>
      <c r="AR374" s="147" t="s">
        <v>152</v>
      </c>
      <c r="AT374" s="147" t="s">
        <v>280</v>
      </c>
      <c r="AU374" s="147" t="s">
        <v>90</v>
      </c>
      <c r="AY374" s="17" t="s">
        <v>277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88</v>
      </c>
      <c r="BK374" s="148">
        <f>ROUND(I374*H374,2)</f>
        <v>0</v>
      </c>
      <c r="BL374" s="17" t="s">
        <v>152</v>
      </c>
      <c r="BM374" s="147" t="s">
        <v>584</v>
      </c>
    </row>
    <row r="375" spans="2:65" s="13" customFormat="1" ht="11.25">
      <c r="B375" s="156"/>
      <c r="D375" s="150" t="s">
        <v>285</v>
      </c>
      <c r="E375" s="157" t="s">
        <v>1</v>
      </c>
      <c r="F375" s="158" t="s">
        <v>585</v>
      </c>
      <c r="H375" s="159">
        <v>2</v>
      </c>
      <c r="I375" s="160"/>
      <c r="L375" s="156"/>
      <c r="M375" s="161"/>
      <c r="T375" s="162"/>
      <c r="AT375" s="157" t="s">
        <v>285</v>
      </c>
      <c r="AU375" s="157" t="s">
        <v>90</v>
      </c>
      <c r="AV375" s="13" t="s">
        <v>90</v>
      </c>
      <c r="AW375" s="13" t="s">
        <v>36</v>
      </c>
      <c r="AX375" s="13" t="s">
        <v>80</v>
      </c>
      <c r="AY375" s="157" t="s">
        <v>277</v>
      </c>
    </row>
    <row r="376" spans="2:65" s="15" customFormat="1" ht="11.25">
      <c r="B376" s="170"/>
      <c r="D376" s="150" t="s">
        <v>285</v>
      </c>
      <c r="E376" s="171" t="s">
        <v>1</v>
      </c>
      <c r="F376" s="172" t="s">
        <v>293</v>
      </c>
      <c r="H376" s="173">
        <v>2</v>
      </c>
      <c r="I376" s="174"/>
      <c r="L376" s="170"/>
      <c r="M376" s="175"/>
      <c r="T376" s="176"/>
      <c r="AT376" s="171" t="s">
        <v>285</v>
      </c>
      <c r="AU376" s="171" t="s">
        <v>90</v>
      </c>
      <c r="AV376" s="15" t="s">
        <v>152</v>
      </c>
      <c r="AW376" s="15" t="s">
        <v>36</v>
      </c>
      <c r="AX376" s="15" t="s">
        <v>88</v>
      </c>
      <c r="AY376" s="171" t="s">
        <v>277</v>
      </c>
    </row>
    <row r="377" spans="2:65" s="1" customFormat="1" ht="24.2" customHeight="1">
      <c r="B377" s="135"/>
      <c r="C377" s="136" t="s">
        <v>586</v>
      </c>
      <c r="D377" s="136" t="s">
        <v>280</v>
      </c>
      <c r="E377" s="137" t="s">
        <v>330</v>
      </c>
      <c r="F377" s="138" t="s">
        <v>331</v>
      </c>
      <c r="G377" s="139" t="s">
        <v>104</v>
      </c>
      <c r="H377" s="140">
        <v>100</v>
      </c>
      <c r="I377" s="141"/>
      <c r="J377" s="142">
        <f>ROUND(I377*H377,2)</f>
        <v>0</v>
      </c>
      <c r="K377" s="138" t="s">
        <v>283</v>
      </c>
      <c r="L377" s="32"/>
      <c r="M377" s="143" t="s">
        <v>1</v>
      </c>
      <c r="N377" s="144" t="s">
        <v>45</v>
      </c>
      <c r="P377" s="145">
        <f>O377*H377</f>
        <v>0</v>
      </c>
      <c r="Q377" s="145">
        <v>1E-4</v>
      </c>
      <c r="R377" s="145">
        <f>Q377*H377</f>
        <v>0.01</v>
      </c>
      <c r="S377" s="145">
        <v>0</v>
      </c>
      <c r="T377" s="146">
        <f>S377*H377</f>
        <v>0</v>
      </c>
      <c r="AR377" s="147" t="s">
        <v>152</v>
      </c>
      <c r="AT377" s="147" t="s">
        <v>280</v>
      </c>
      <c r="AU377" s="147" t="s">
        <v>90</v>
      </c>
      <c r="AY377" s="17" t="s">
        <v>277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88</v>
      </c>
      <c r="BK377" s="148">
        <f>ROUND(I377*H377,2)</f>
        <v>0</v>
      </c>
      <c r="BL377" s="17" t="s">
        <v>152</v>
      </c>
      <c r="BM377" s="147" t="s">
        <v>587</v>
      </c>
    </row>
    <row r="378" spans="2:65" s="13" customFormat="1" ht="11.25">
      <c r="B378" s="156"/>
      <c r="D378" s="150" t="s">
        <v>285</v>
      </c>
      <c r="E378" s="157" t="s">
        <v>162</v>
      </c>
      <c r="F378" s="158" t="s">
        <v>588</v>
      </c>
      <c r="H378" s="159">
        <v>100</v>
      </c>
      <c r="I378" s="160"/>
      <c r="L378" s="156"/>
      <c r="M378" s="161"/>
      <c r="T378" s="162"/>
      <c r="AT378" s="157" t="s">
        <v>285</v>
      </c>
      <c r="AU378" s="157" t="s">
        <v>90</v>
      </c>
      <c r="AV378" s="13" t="s">
        <v>90</v>
      </c>
      <c r="AW378" s="13" t="s">
        <v>36</v>
      </c>
      <c r="AX378" s="13" t="s">
        <v>88</v>
      </c>
      <c r="AY378" s="157" t="s">
        <v>277</v>
      </c>
    </row>
    <row r="379" spans="2:65" s="1" customFormat="1" ht="24.2" customHeight="1">
      <c r="B379" s="135"/>
      <c r="C379" s="136" t="s">
        <v>589</v>
      </c>
      <c r="D379" s="136" t="s">
        <v>280</v>
      </c>
      <c r="E379" s="137" t="s">
        <v>335</v>
      </c>
      <c r="F379" s="138" t="s">
        <v>336</v>
      </c>
      <c r="G379" s="139" t="s">
        <v>104</v>
      </c>
      <c r="H379" s="140">
        <v>100</v>
      </c>
      <c r="I379" s="141"/>
      <c r="J379" s="142">
        <f>ROUND(I379*H379,2)</f>
        <v>0</v>
      </c>
      <c r="K379" s="138" t="s">
        <v>283</v>
      </c>
      <c r="L379" s="32"/>
      <c r="M379" s="143" t="s">
        <v>1</v>
      </c>
      <c r="N379" s="144" t="s">
        <v>45</v>
      </c>
      <c r="P379" s="145">
        <f>O379*H379</f>
        <v>0</v>
      </c>
      <c r="Q379" s="145">
        <v>0</v>
      </c>
      <c r="R379" s="145">
        <f>Q379*H379</f>
        <v>0</v>
      </c>
      <c r="S379" s="145">
        <v>0</v>
      </c>
      <c r="T379" s="146">
        <f>S379*H379</f>
        <v>0</v>
      </c>
      <c r="AR379" s="147" t="s">
        <v>152</v>
      </c>
      <c r="AT379" s="147" t="s">
        <v>280</v>
      </c>
      <c r="AU379" s="147" t="s">
        <v>90</v>
      </c>
      <c r="AY379" s="17" t="s">
        <v>277</v>
      </c>
      <c r="BE379" s="148">
        <f>IF(N379="základní",J379,0)</f>
        <v>0</v>
      </c>
      <c r="BF379" s="148">
        <f>IF(N379="snížená",J379,0)</f>
        <v>0</v>
      </c>
      <c r="BG379" s="148">
        <f>IF(N379="zákl. přenesená",J379,0)</f>
        <v>0</v>
      </c>
      <c r="BH379" s="148">
        <f>IF(N379="sníž. přenesená",J379,0)</f>
        <v>0</v>
      </c>
      <c r="BI379" s="148">
        <f>IF(N379="nulová",J379,0)</f>
        <v>0</v>
      </c>
      <c r="BJ379" s="17" t="s">
        <v>88</v>
      </c>
      <c r="BK379" s="148">
        <f>ROUND(I379*H379,2)</f>
        <v>0</v>
      </c>
      <c r="BL379" s="17" t="s">
        <v>152</v>
      </c>
      <c r="BM379" s="147" t="s">
        <v>590</v>
      </c>
    </row>
    <row r="380" spans="2:65" s="13" customFormat="1" ht="11.25">
      <c r="B380" s="156"/>
      <c r="D380" s="150" t="s">
        <v>285</v>
      </c>
      <c r="E380" s="157" t="s">
        <v>1</v>
      </c>
      <c r="F380" s="158" t="s">
        <v>162</v>
      </c>
      <c r="H380" s="159">
        <v>100</v>
      </c>
      <c r="I380" s="160"/>
      <c r="L380" s="156"/>
      <c r="M380" s="161"/>
      <c r="T380" s="162"/>
      <c r="AT380" s="157" t="s">
        <v>285</v>
      </c>
      <c r="AU380" s="157" t="s">
        <v>90</v>
      </c>
      <c r="AV380" s="13" t="s">
        <v>90</v>
      </c>
      <c r="AW380" s="13" t="s">
        <v>36</v>
      </c>
      <c r="AX380" s="13" t="s">
        <v>88</v>
      </c>
      <c r="AY380" s="157" t="s">
        <v>277</v>
      </c>
    </row>
    <row r="381" spans="2:65" s="1" customFormat="1" ht="24.2" customHeight="1">
      <c r="B381" s="135"/>
      <c r="C381" s="136" t="s">
        <v>591</v>
      </c>
      <c r="D381" s="136" t="s">
        <v>280</v>
      </c>
      <c r="E381" s="137" t="s">
        <v>339</v>
      </c>
      <c r="F381" s="138" t="s">
        <v>340</v>
      </c>
      <c r="G381" s="139" t="s">
        <v>104</v>
      </c>
      <c r="H381" s="140">
        <v>4.4000000000000004</v>
      </c>
      <c r="I381" s="141"/>
      <c r="J381" s="142">
        <f>ROUND(I381*H381,2)</f>
        <v>0</v>
      </c>
      <c r="K381" s="138" t="s">
        <v>283</v>
      </c>
      <c r="L381" s="32"/>
      <c r="M381" s="143" t="s">
        <v>1</v>
      </c>
      <c r="N381" s="144" t="s">
        <v>45</v>
      </c>
      <c r="P381" s="145">
        <f>O381*H381</f>
        <v>0</v>
      </c>
      <c r="Q381" s="145">
        <v>4.6999999999999999E-4</v>
      </c>
      <c r="R381" s="145">
        <f>Q381*H381</f>
        <v>2.068E-3</v>
      </c>
      <c r="S381" s="145">
        <v>0</v>
      </c>
      <c r="T381" s="146">
        <f>S381*H381</f>
        <v>0</v>
      </c>
      <c r="AR381" s="147" t="s">
        <v>152</v>
      </c>
      <c r="AT381" s="147" t="s">
        <v>280</v>
      </c>
      <c r="AU381" s="147" t="s">
        <v>90</v>
      </c>
      <c r="AY381" s="17" t="s">
        <v>277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88</v>
      </c>
      <c r="BK381" s="148">
        <f>ROUND(I381*H381,2)</f>
        <v>0</v>
      </c>
      <c r="BL381" s="17" t="s">
        <v>152</v>
      </c>
      <c r="BM381" s="147" t="s">
        <v>592</v>
      </c>
    </row>
    <row r="382" spans="2:65" s="13" customFormat="1" ht="11.25">
      <c r="B382" s="156"/>
      <c r="D382" s="150" t="s">
        <v>285</v>
      </c>
      <c r="E382" s="157" t="s">
        <v>164</v>
      </c>
      <c r="F382" s="158" t="s">
        <v>593</v>
      </c>
      <c r="H382" s="159">
        <v>4.4000000000000004</v>
      </c>
      <c r="I382" s="160"/>
      <c r="L382" s="156"/>
      <c r="M382" s="161"/>
      <c r="T382" s="162"/>
      <c r="AT382" s="157" t="s">
        <v>285</v>
      </c>
      <c r="AU382" s="157" t="s">
        <v>90</v>
      </c>
      <c r="AV382" s="13" t="s">
        <v>90</v>
      </c>
      <c r="AW382" s="13" t="s">
        <v>36</v>
      </c>
      <c r="AX382" s="13" t="s">
        <v>88</v>
      </c>
      <c r="AY382" s="157" t="s">
        <v>277</v>
      </c>
    </row>
    <row r="383" spans="2:65" s="1" customFormat="1" ht="24.2" customHeight="1">
      <c r="B383" s="135"/>
      <c r="C383" s="136" t="s">
        <v>594</v>
      </c>
      <c r="D383" s="136" t="s">
        <v>280</v>
      </c>
      <c r="E383" s="137" t="s">
        <v>344</v>
      </c>
      <c r="F383" s="138" t="s">
        <v>345</v>
      </c>
      <c r="G383" s="139" t="s">
        <v>104</v>
      </c>
      <c r="H383" s="140">
        <v>4.4000000000000004</v>
      </c>
      <c r="I383" s="141"/>
      <c r="J383" s="142">
        <f>ROUND(I383*H383,2)</f>
        <v>0</v>
      </c>
      <c r="K383" s="138" t="s">
        <v>283</v>
      </c>
      <c r="L383" s="32"/>
      <c r="M383" s="143" t="s">
        <v>1</v>
      </c>
      <c r="N383" s="144" t="s">
        <v>45</v>
      </c>
      <c r="P383" s="145">
        <f>O383*H383</f>
        <v>0</v>
      </c>
      <c r="Q383" s="145">
        <v>0</v>
      </c>
      <c r="R383" s="145">
        <f>Q383*H383</f>
        <v>0</v>
      </c>
      <c r="S383" s="145">
        <v>0</v>
      </c>
      <c r="T383" s="146">
        <f>S383*H383</f>
        <v>0</v>
      </c>
      <c r="AR383" s="147" t="s">
        <v>152</v>
      </c>
      <c r="AT383" s="147" t="s">
        <v>280</v>
      </c>
      <c r="AU383" s="147" t="s">
        <v>90</v>
      </c>
      <c r="AY383" s="17" t="s">
        <v>277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7" t="s">
        <v>88</v>
      </c>
      <c r="BK383" s="148">
        <f>ROUND(I383*H383,2)</f>
        <v>0</v>
      </c>
      <c r="BL383" s="17" t="s">
        <v>152</v>
      </c>
      <c r="BM383" s="147" t="s">
        <v>595</v>
      </c>
    </row>
    <row r="384" spans="2:65" s="13" customFormat="1" ht="11.25">
      <c r="B384" s="156"/>
      <c r="D384" s="150" t="s">
        <v>285</v>
      </c>
      <c r="E384" s="157" t="s">
        <v>1</v>
      </c>
      <c r="F384" s="158" t="s">
        <v>164</v>
      </c>
      <c r="H384" s="159">
        <v>4.4000000000000004</v>
      </c>
      <c r="I384" s="160"/>
      <c r="L384" s="156"/>
      <c r="M384" s="161"/>
      <c r="T384" s="162"/>
      <c r="AT384" s="157" t="s">
        <v>285</v>
      </c>
      <c r="AU384" s="157" t="s">
        <v>90</v>
      </c>
      <c r="AV384" s="13" t="s">
        <v>90</v>
      </c>
      <c r="AW384" s="13" t="s">
        <v>36</v>
      </c>
      <c r="AX384" s="13" t="s">
        <v>88</v>
      </c>
      <c r="AY384" s="157" t="s">
        <v>277</v>
      </c>
    </row>
    <row r="385" spans="2:65" s="1" customFormat="1" ht="33" customHeight="1">
      <c r="B385" s="135"/>
      <c r="C385" s="136" t="s">
        <v>596</v>
      </c>
      <c r="D385" s="136" t="s">
        <v>280</v>
      </c>
      <c r="E385" s="137" t="s">
        <v>597</v>
      </c>
      <c r="F385" s="138" t="s">
        <v>598</v>
      </c>
      <c r="G385" s="139" t="s">
        <v>96</v>
      </c>
      <c r="H385" s="140">
        <v>25.04</v>
      </c>
      <c r="I385" s="141"/>
      <c r="J385" s="142">
        <f>ROUND(I385*H385,2)</f>
        <v>0</v>
      </c>
      <c r="K385" s="138" t="s">
        <v>283</v>
      </c>
      <c r="L385" s="32"/>
      <c r="M385" s="143" t="s">
        <v>1</v>
      </c>
      <c r="N385" s="144" t="s">
        <v>45</v>
      </c>
      <c r="P385" s="145">
        <f>O385*H385</f>
        <v>0</v>
      </c>
      <c r="Q385" s="145">
        <v>0</v>
      </c>
      <c r="R385" s="145">
        <f>Q385*H385</f>
        <v>0</v>
      </c>
      <c r="S385" s="145">
        <v>0</v>
      </c>
      <c r="T385" s="146">
        <f>S385*H385</f>
        <v>0</v>
      </c>
      <c r="AR385" s="147" t="s">
        <v>152</v>
      </c>
      <c r="AT385" s="147" t="s">
        <v>280</v>
      </c>
      <c r="AU385" s="147" t="s">
        <v>90</v>
      </c>
      <c r="AY385" s="17" t="s">
        <v>277</v>
      </c>
      <c r="BE385" s="148">
        <f>IF(N385="základní",J385,0)</f>
        <v>0</v>
      </c>
      <c r="BF385" s="148">
        <f>IF(N385="snížená",J385,0)</f>
        <v>0</v>
      </c>
      <c r="BG385" s="148">
        <f>IF(N385="zákl. přenesená",J385,0)</f>
        <v>0</v>
      </c>
      <c r="BH385" s="148">
        <f>IF(N385="sníž. přenesená",J385,0)</f>
        <v>0</v>
      </c>
      <c r="BI385" s="148">
        <f>IF(N385="nulová",J385,0)</f>
        <v>0</v>
      </c>
      <c r="BJ385" s="17" t="s">
        <v>88</v>
      </c>
      <c r="BK385" s="148">
        <f>ROUND(I385*H385,2)</f>
        <v>0</v>
      </c>
      <c r="BL385" s="17" t="s">
        <v>152</v>
      </c>
      <c r="BM385" s="147" t="s">
        <v>599</v>
      </c>
    </row>
    <row r="386" spans="2:65" s="12" customFormat="1" ht="22.5">
      <c r="B386" s="149"/>
      <c r="D386" s="150" t="s">
        <v>285</v>
      </c>
      <c r="E386" s="151" t="s">
        <v>1</v>
      </c>
      <c r="F386" s="152" t="s">
        <v>600</v>
      </c>
      <c r="H386" s="151" t="s">
        <v>1</v>
      </c>
      <c r="I386" s="153"/>
      <c r="L386" s="149"/>
      <c r="M386" s="154"/>
      <c r="T386" s="155"/>
      <c r="AT386" s="151" t="s">
        <v>285</v>
      </c>
      <c r="AU386" s="151" t="s">
        <v>90</v>
      </c>
      <c r="AV386" s="12" t="s">
        <v>88</v>
      </c>
      <c r="AW386" s="12" t="s">
        <v>36</v>
      </c>
      <c r="AX386" s="12" t="s">
        <v>80</v>
      </c>
      <c r="AY386" s="151" t="s">
        <v>277</v>
      </c>
    </row>
    <row r="387" spans="2:65" s="12" customFormat="1" ht="11.25">
      <c r="B387" s="149"/>
      <c r="D387" s="150" t="s">
        <v>285</v>
      </c>
      <c r="E387" s="151" t="s">
        <v>1</v>
      </c>
      <c r="F387" s="152" t="s">
        <v>601</v>
      </c>
      <c r="H387" s="151" t="s">
        <v>1</v>
      </c>
      <c r="I387" s="153"/>
      <c r="L387" s="149"/>
      <c r="M387" s="154"/>
      <c r="T387" s="155"/>
      <c r="AT387" s="151" t="s">
        <v>285</v>
      </c>
      <c r="AU387" s="151" t="s">
        <v>90</v>
      </c>
      <c r="AV387" s="12" t="s">
        <v>88</v>
      </c>
      <c r="AW387" s="12" t="s">
        <v>36</v>
      </c>
      <c r="AX387" s="12" t="s">
        <v>80</v>
      </c>
      <c r="AY387" s="151" t="s">
        <v>277</v>
      </c>
    </row>
    <row r="388" spans="2:65" s="13" customFormat="1" ht="11.25">
      <c r="B388" s="156"/>
      <c r="D388" s="150" t="s">
        <v>285</v>
      </c>
      <c r="E388" s="157" t="s">
        <v>1</v>
      </c>
      <c r="F388" s="158" t="s">
        <v>602</v>
      </c>
      <c r="H388" s="159">
        <v>4.4000000000000004</v>
      </c>
      <c r="I388" s="160"/>
      <c r="L388" s="156"/>
      <c r="M388" s="161"/>
      <c r="T388" s="162"/>
      <c r="AT388" s="157" t="s">
        <v>285</v>
      </c>
      <c r="AU388" s="157" t="s">
        <v>90</v>
      </c>
      <c r="AV388" s="13" t="s">
        <v>90</v>
      </c>
      <c r="AW388" s="13" t="s">
        <v>36</v>
      </c>
      <c r="AX388" s="13" t="s">
        <v>80</v>
      </c>
      <c r="AY388" s="157" t="s">
        <v>277</v>
      </c>
    </row>
    <row r="389" spans="2:65" s="13" customFormat="1" ht="11.25">
      <c r="B389" s="156"/>
      <c r="D389" s="150" t="s">
        <v>285</v>
      </c>
      <c r="E389" s="157" t="s">
        <v>1</v>
      </c>
      <c r="F389" s="158" t="s">
        <v>603</v>
      </c>
      <c r="H389" s="159">
        <v>7.2</v>
      </c>
      <c r="I389" s="160"/>
      <c r="L389" s="156"/>
      <c r="M389" s="161"/>
      <c r="T389" s="162"/>
      <c r="AT389" s="157" t="s">
        <v>285</v>
      </c>
      <c r="AU389" s="157" t="s">
        <v>90</v>
      </c>
      <c r="AV389" s="13" t="s">
        <v>90</v>
      </c>
      <c r="AW389" s="13" t="s">
        <v>36</v>
      </c>
      <c r="AX389" s="13" t="s">
        <v>80</v>
      </c>
      <c r="AY389" s="157" t="s">
        <v>277</v>
      </c>
    </row>
    <row r="390" spans="2:65" s="13" customFormat="1" ht="11.25">
      <c r="B390" s="156"/>
      <c r="D390" s="150" t="s">
        <v>285</v>
      </c>
      <c r="E390" s="157" t="s">
        <v>1</v>
      </c>
      <c r="F390" s="158" t="s">
        <v>604</v>
      </c>
      <c r="H390" s="159">
        <v>13.44</v>
      </c>
      <c r="I390" s="160"/>
      <c r="L390" s="156"/>
      <c r="M390" s="161"/>
      <c r="T390" s="162"/>
      <c r="AT390" s="157" t="s">
        <v>285</v>
      </c>
      <c r="AU390" s="157" t="s">
        <v>90</v>
      </c>
      <c r="AV390" s="13" t="s">
        <v>90</v>
      </c>
      <c r="AW390" s="13" t="s">
        <v>36</v>
      </c>
      <c r="AX390" s="13" t="s">
        <v>80</v>
      </c>
      <c r="AY390" s="157" t="s">
        <v>277</v>
      </c>
    </row>
    <row r="391" spans="2:65" s="15" customFormat="1" ht="11.25">
      <c r="B391" s="170"/>
      <c r="D391" s="150" t="s">
        <v>285</v>
      </c>
      <c r="E391" s="171" t="s">
        <v>166</v>
      </c>
      <c r="F391" s="172" t="s">
        <v>293</v>
      </c>
      <c r="H391" s="173">
        <v>25.04</v>
      </c>
      <c r="I391" s="174"/>
      <c r="L391" s="170"/>
      <c r="M391" s="175"/>
      <c r="T391" s="176"/>
      <c r="AT391" s="171" t="s">
        <v>285</v>
      </c>
      <c r="AU391" s="171" t="s">
        <v>90</v>
      </c>
      <c r="AV391" s="15" t="s">
        <v>152</v>
      </c>
      <c r="AW391" s="15" t="s">
        <v>36</v>
      </c>
      <c r="AX391" s="15" t="s">
        <v>88</v>
      </c>
      <c r="AY391" s="171" t="s">
        <v>277</v>
      </c>
    </row>
    <row r="392" spans="2:65" s="1" customFormat="1" ht="24.2" customHeight="1">
      <c r="B392" s="135"/>
      <c r="C392" s="136" t="s">
        <v>605</v>
      </c>
      <c r="D392" s="136" t="s">
        <v>280</v>
      </c>
      <c r="E392" s="137" t="s">
        <v>606</v>
      </c>
      <c r="F392" s="138" t="s">
        <v>607</v>
      </c>
      <c r="G392" s="139" t="s">
        <v>96</v>
      </c>
      <c r="H392" s="140">
        <v>13.2</v>
      </c>
      <c r="I392" s="141"/>
      <c r="J392" s="142">
        <f>ROUND(I392*H392,2)</f>
        <v>0</v>
      </c>
      <c r="K392" s="138" t="s">
        <v>283</v>
      </c>
      <c r="L392" s="32"/>
      <c r="M392" s="143" t="s">
        <v>1</v>
      </c>
      <c r="N392" s="144" t="s">
        <v>45</v>
      </c>
      <c r="P392" s="145">
        <f>O392*H392</f>
        <v>0</v>
      </c>
      <c r="Q392" s="145">
        <v>0</v>
      </c>
      <c r="R392" s="145">
        <f>Q392*H392</f>
        <v>0</v>
      </c>
      <c r="S392" s="145">
        <v>0</v>
      </c>
      <c r="T392" s="146">
        <f>S392*H392</f>
        <v>0</v>
      </c>
      <c r="AR392" s="147" t="s">
        <v>152</v>
      </c>
      <c r="AT392" s="147" t="s">
        <v>280</v>
      </c>
      <c r="AU392" s="147" t="s">
        <v>90</v>
      </c>
      <c r="AY392" s="17" t="s">
        <v>277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7" t="s">
        <v>88</v>
      </c>
      <c r="BK392" s="148">
        <f>ROUND(I392*H392,2)</f>
        <v>0</v>
      </c>
      <c r="BL392" s="17" t="s">
        <v>152</v>
      </c>
      <c r="BM392" s="147" t="s">
        <v>608</v>
      </c>
    </row>
    <row r="393" spans="2:65" s="12" customFormat="1" ht="11.25">
      <c r="B393" s="149"/>
      <c r="D393" s="150" t="s">
        <v>285</v>
      </c>
      <c r="E393" s="151" t="s">
        <v>1</v>
      </c>
      <c r="F393" s="152" t="s">
        <v>601</v>
      </c>
      <c r="H393" s="151" t="s">
        <v>1</v>
      </c>
      <c r="I393" s="153"/>
      <c r="L393" s="149"/>
      <c r="M393" s="154"/>
      <c r="T393" s="155"/>
      <c r="AT393" s="151" t="s">
        <v>285</v>
      </c>
      <c r="AU393" s="151" t="s">
        <v>90</v>
      </c>
      <c r="AV393" s="12" t="s">
        <v>88</v>
      </c>
      <c r="AW393" s="12" t="s">
        <v>36</v>
      </c>
      <c r="AX393" s="12" t="s">
        <v>80</v>
      </c>
      <c r="AY393" s="151" t="s">
        <v>277</v>
      </c>
    </row>
    <row r="394" spans="2:65" s="13" customFormat="1" ht="11.25">
      <c r="B394" s="156"/>
      <c r="D394" s="150" t="s">
        <v>285</v>
      </c>
      <c r="E394" s="157" t="s">
        <v>1</v>
      </c>
      <c r="F394" s="158" t="s">
        <v>609</v>
      </c>
      <c r="H394" s="159">
        <v>13.2</v>
      </c>
      <c r="I394" s="160"/>
      <c r="L394" s="156"/>
      <c r="M394" s="161"/>
      <c r="T394" s="162"/>
      <c r="AT394" s="157" t="s">
        <v>285</v>
      </c>
      <c r="AU394" s="157" t="s">
        <v>90</v>
      </c>
      <c r="AV394" s="13" t="s">
        <v>90</v>
      </c>
      <c r="AW394" s="13" t="s">
        <v>36</v>
      </c>
      <c r="AX394" s="13" t="s">
        <v>80</v>
      </c>
      <c r="AY394" s="157" t="s">
        <v>277</v>
      </c>
    </row>
    <row r="395" spans="2:65" s="15" customFormat="1" ht="11.25">
      <c r="B395" s="170"/>
      <c r="D395" s="150" t="s">
        <v>285</v>
      </c>
      <c r="E395" s="171" t="s">
        <v>183</v>
      </c>
      <c r="F395" s="172" t="s">
        <v>293</v>
      </c>
      <c r="H395" s="173">
        <v>13.2</v>
      </c>
      <c r="I395" s="174"/>
      <c r="L395" s="170"/>
      <c r="M395" s="175"/>
      <c r="T395" s="176"/>
      <c r="AT395" s="171" t="s">
        <v>285</v>
      </c>
      <c r="AU395" s="171" t="s">
        <v>90</v>
      </c>
      <c r="AV395" s="15" t="s">
        <v>152</v>
      </c>
      <c r="AW395" s="15" t="s">
        <v>36</v>
      </c>
      <c r="AX395" s="15" t="s">
        <v>88</v>
      </c>
      <c r="AY395" s="171" t="s">
        <v>277</v>
      </c>
    </row>
    <row r="396" spans="2:65" s="1" customFormat="1" ht="24.2" customHeight="1">
      <c r="B396" s="135"/>
      <c r="C396" s="136" t="s">
        <v>610</v>
      </c>
      <c r="D396" s="136" t="s">
        <v>280</v>
      </c>
      <c r="E396" s="137" t="s">
        <v>364</v>
      </c>
      <c r="F396" s="138" t="s">
        <v>365</v>
      </c>
      <c r="G396" s="139" t="s">
        <v>96</v>
      </c>
      <c r="H396" s="140">
        <v>1.98</v>
      </c>
      <c r="I396" s="141"/>
      <c r="J396" s="142">
        <f>ROUND(I396*H396,2)</f>
        <v>0</v>
      </c>
      <c r="K396" s="138" t="s">
        <v>283</v>
      </c>
      <c r="L396" s="32"/>
      <c r="M396" s="143" t="s">
        <v>1</v>
      </c>
      <c r="N396" s="144" t="s">
        <v>45</v>
      </c>
      <c r="P396" s="145">
        <f>O396*H396</f>
        <v>0</v>
      </c>
      <c r="Q396" s="145">
        <v>0</v>
      </c>
      <c r="R396" s="145">
        <f>Q396*H396</f>
        <v>0</v>
      </c>
      <c r="S396" s="145">
        <v>0</v>
      </c>
      <c r="T396" s="146">
        <f>S396*H396</f>
        <v>0</v>
      </c>
      <c r="AR396" s="147" t="s">
        <v>152</v>
      </c>
      <c r="AT396" s="147" t="s">
        <v>280</v>
      </c>
      <c r="AU396" s="147" t="s">
        <v>90</v>
      </c>
      <c r="AY396" s="17" t="s">
        <v>277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7" t="s">
        <v>88</v>
      </c>
      <c r="BK396" s="148">
        <f>ROUND(I396*H396,2)</f>
        <v>0</v>
      </c>
      <c r="BL396" s="17" t="s">
        <v>152</v>
      </c>
      <c r="BM396" s="147" t="s">
        <v>611</v>
      </c>
    </row>
    <row r="397" spans="2:65" s="13" customFormat="1" ht="22.5">
      <c r="B397" s="156"/>
      <c r="D397" s="150" t="s">
        <v>285</v>
      </c>
      <c r="E397" s="157" t="s">
        <v>1</v>
      </c>
      <c r="F397" s="158" t="s">
        <v>612</v>
      </c>
      <c r="H397" s="159">
        <v>1.98</v>
      </c>
      <c r="I397" s="160"/>
      <c r="L397" s="156"/>
      <c r="M397" s="161"/>
      <c r="T397" s="162"/>
      <c r="AT397" s="157" t="s">
        <v>285</v>
      </c>
      <c r="AU397" s="157" t="s">
        <v>90</v>
      </c>
      <c r="AV397" s="13" t="s">
        <v>90</v>
      </c>
      <c r="AW397" s="13" t="s">
        <v>36</v>
      </c>
      <c r="AX397" s="13" t="s">
        <v>80</v>
      </c>
      <c r="AY397" s="157" t="s">
        <v>277</v>
      </c>
    </row>
    <row r="398" spans="2:65" s="15" customFormat="1" ht="11.25">
      <c r="B398" s="170"/>
      <c r="D398" s="150" t="s">
        <v>285</v>
      </c>
      <c r="E398" s="171" t="s">
        <v>1</v>
      </c>
      <c r="F398" s="172" t="s">
        <v>293</v>
      </c>
      <c r="H398" s="173">
        <v>1.98</v>
      </c>
      <c r="I398" s="174"/>
      <c r="L398" s="170"/>
      <c r="M398" s="175"/>
      <c r="T398" s="176"/>
      <c r="AT398" s="171" t="s">
        <v>285</v>
      </c>
      <c r="AU398" s="171" t="s">
        <v>90</v>
      </c>
      <c r="AV398" s="15" t="s">
        <v>152</v>
      </c>
      <c r="AW398" s="15" t="s">
        <v>36</v>
      </c>
      <c r="AX398" s="15" t="s">
        <v>88</v>
      </c>
      <c r="AY398" s="171" t="s">
        <v>277</v>
      </c>
    </row>
    <row r="399" spans="2:65" s="1" customFormat="1" ht="21.75" customHeight="1">
      <c r="B399" s="135"/>
      <c r="C399" s="136" t="s">
        <v>613</v>
      </c>
      <c r="D399" s="136" t="s">
        <v>280</v>
      </c>
      <c r="E399" s="137" t="s">
        <v>371</v>
      </c>
      <c r="F399" s="138" t="s">
        <v>372</v>
      </c>
      <c r="G399" s="139" t="s">
        <v>139</v>
      </c>
      <c r="H399" s="140">
        <v>23.2</v>
      </c>
      <c r="I399" s="141"/>
      <c r="J399" s="142">
        <f>ROUND(I399*H399,2)</f>
        <v>0</v>
      </c>
      <c r="K399" s="138" t="s">
        <v>283</v>
      </c>
      <c r="L399" s="32"/>
      <c r="M399" s="143" t="s">
        <v>1</v>
      </c>
      <c r="N399" s="144" t="s">
        <v>45</v>
      </c>
      <c r="P399" s="145">
        <f>O399*H399</f>
        <v>0</v>
      </c>
      <c r="Q399" s="145">
        <v>8.4000000000000003E-4</v>
      </c>
      <c r="R399" s="145">
        <f>Q399*H399</f>
        <v>1.9488000000000002E-2</v>
      </c>
      <c r="S399" s="145">
        <v>0</v>
      </c>
      <c r="T399" s="146">
        <f>S399*H399</f>
        <v>0</v>
      </c>
      <c r="AR399" s="147" t="s">
        <v>152</v>
      </c>
      <c r="AT399" s="147" t="s">
        <v>280</v>
      </c>
      <c r="AU399" s="147" t="s">
        <v>90</v>
      </c>
      <c r="AY399" s="17" t="s">
        <v>277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7" t="s">
        <v>88</v>
      </c>
      <c r="BK399" s="148">
        <f>ROUND(I399*H399,2)</f>
        <v>0</v>
      </c>
      <c r="BL399" s="17" t="s">
        <v>152</v>
      </c>
      <c r="BM399" s="147" t="s">
        <v>614</v>
      </c>
    </row>
    <row r="400" spans="2:65" s="13" customFormat="1" ht="11.25">
      <c r="B400" s="156"/>
      <c r="D400" s="150" t="s">
        <v>285</v>
      </c>
      <c r="E400" s="157" t="s">
        <v>1</v>
      </c>
      <c r="F400" s="158" t="s">
        <v>615</v>
      </c>
      <c r="H400" s="159">
        <v>8.8000000000000007</v>
      </c>
      <c r="I400" s="160"/>
      <c r="L400" s="156"/>
      <c r="M400" s="161"/>
      <c r="T400" s="162"/>
      <c r="AT400" s="157" t="s">
        <v>285</v>
      </c>
      <c r="AU400" s="157" t="s">
        <v>90</v>
      </c>
      <c r="AV400" s="13" t="s">
        <v>90</v>
      </c>
      <c r="AW400" s="13" t="s">
        <v>36</v>
      </c>
      <c r="AX400" s="13" t="s">
        <v>80</v>
      </c>
      <c r="AY400" s="157" t="s">
        <v>277</v>
      </c>
    </row>
    <row r="401" spans="2:65" s="13" customFormat="1" ht="11.25">
      <c r="B401" s="156"/>
      <c r="D401" s="150" t="s">
        <v>285</v>
      </c>
      <c r="E401" s="157" t="s">
        <v>1</v>
      </c>
      <c r="F401" s="158" t="s">
        <v>616</v>
      </c>
      <c r="H401" s="159">
        <v>14.4</v>
      </c>
      <c r="I401" s="160"/>
      <c r="L401" s="156"/>
      <c r="M401" s="161"/>
      <c r="T401" s="162"/>
      <c r="AT401" s="157" t="s">
        <v>285</v>
      </c>
      <c r="AU401" s="157" t="s">
        <v>90</v>
      </c>
      <c r="AV401" s="13" t="s">
        <v>90</v>
      </c>
      <c r="AW401" s="13" t="s">
        <v>36</v>
      </c>
      <c r="AX401" s="13" t="s">
        <v>80</v>
      </c>
      <c r="AY401" s="157" t="s">
        <v>277</v>
      </c>
    </row>
    <row r="402" spans="2:65" s="15" customFormat="1" ht="11.25">
      <c r="B402" s="170"/>
      <c r="D402" s="150" t="s">
        <v>285</v>
      </c>
      <c r="E402" s="171" t="s">
        <v>169</v>
      </c>
      <c r="F402" s="172" t="s">
        <v>293</v>
      </c>
      <c r="H402" s="173">
        <v>23.2</v>
      </c>
      <c r="I402" s="174"/>
      <c r="L402" s="170"/>
      <c r="M402" s="175"/>
      <c r="T402" s="176"/>
      <c r="AT402" s="171" t="s">
        <v>285</v>
      </c>
      <c r="AU402" s="171" t="s">
        <v>90</v>
      </c>
      <c r="AV402" s="15" t="s">
        <v>152</v>
      </c>
      <c r="AW402" s="15" t="s">
        <v>36</v>
      </c>
      <c r="AX402" s="15" t="s">
        <v>88</v>
      </c>
      <c r="AY402" s="171" t="s">
        <v>277</v>
      </c>
    </row>
    <row r="403" spans="2:65" s="1" customFormat="1" ht="24.2" customHeight="1">
      <c r="B403" s="135"/>
      <c r="C403" s="136" t="s">
        <v>617</v>
      </c>
      <c r="D403" s="136" t="s">
        <v>280</v>
      </c>
      <c r="E403" s="137" t="s">
        <v>377</v>
      </c>
      <c r="F403" s="138" t="s">
        <v>378</v>
      </c>
      <c r="G403" s="139" t="s">
        <v>139</v>
      </c>
      <c r="H403" s="140">
        <v>23.2</v>
      </c>
      <c r="I403" s="141"/>
      <c r="J403" s="142">
        <f>ROUND(I403*H403,2)</f>
        <v>0</v>
      </c>
      <c r="K403" s="138" t="s">
        <v>283</v>
      </c>
      <c r="L403" s="32"/>
      <c r="M403" s="143" t="s">
        <v>1</v>
      </c>
      <c r="N403" s="144" t="s">
        <v>45</v>
      </c>
      <c r="P403" s="145">
        <f>O403*H403</f>
        <v>0</v>
      </c>
      <c r="Q403" s="145">
        <v>0</v>
      </c>
      <c r="R403" s="145">
        <f>Q403*H403</f>
        <v>0</v>
      </c>
      <c r="S403" s="145">
        <v>0</v>
      </c>
      <c r="T403" s="146">
        <f>S403*H403</f>
        <v>0</v>
      </c>
      <c r="AR403" s="147" t="s">
        <v>152</v>
      </c>
      <c r="AT403" s="147" t="s">
        <v>280</v>
      </c>
      <c r="AU403" s="147" t="s">
        <v>90</v>
      </c>
      <c r="AY403" s="17" t="s">
        <v>277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7" t="s">
        <v>88</v>
      </c>
      <c r="BK403" s="148">
        <f>ROUND(I403*H403,2)</f>
        <v>0</v>
      </c>
      <c r="BL403" s="17" t="s">
        <v>152</v>
      </c>
      <c r="BM403" s="147" t="s">
        <v>618</v>
      </c>
    </row>
    <row r="404" spans="2:65" s="13" customFormat="1" ht="11.25">
      <c r="B404" s="156"/>
      <c r="D404" s="150" t="s">
        <v>285</v>
      </c>
      <c r="E404" s="157" t="s">
        <v>1</v>
      </c>
      <c r="F404" s="158" t="s">
        <v>169</v>
      </c>
      <c r="H404" s="159">
        <v>23.2</v>
      </c>
      <c r="I404" s="160"/>
      <c r="L404" s="156"/>
      <c r="M404" s="161"/>
      <c r="T404" s="162"/>
      <c r="AT404" s="157" t="s">
        <v>285</v>
      </c>
      <c r="AU404" s="157" t="s">
        <v>90</v>
      </c>
      <c r="AV404" s="13" t="s">
        <v>90</v>
      </c>
      <c r="AW404" s="13" t="s">
        <v>36</v>
      </c>
      <c r="AX404" s="13" t="s">
        <v>88</v>
      </c>
      <c r="AY404" s="157" t="s">
        <v>277</v>
      </c>
    </row>
    <row r="405" spans="2:65" s="1" customFormat="1" ht="16.5" customHeight="1">
      <c r="B405" s="135"/>
      <c r="C405" s="136" t="s">
        <v>143</v>
      </c>
      <c r="D405" s="136" t="s">
        <v>280</v>
      </c>
      <c r="E405" s="137" t="s">
        <v>381</v>
      </c>
      <c r="F405" s="138" t="s">
        <v>382</v>
      </c>
      <c r="G405" s="139" t="s">
        <v>96</v>
      </c>
      <c r="H405" s="140">
        <v>3.04</v>
      </c>
      <c r="I405" s="141"/>
      <c r="J405" s="142">
        <f>ROUND(I405*H405,2)</f>
        <v>0</v>
      </c>
      <c r="K405" s="138" t="s">
        <v>283</v>
      </c>
      <c r="L405" s="32"/>
      <c r="M405" s="143" t="s">
        <v>1</v>
      </c>
      <c r="N405" s="144" t="s">
        <v>45</v>
      </c>
      <c r="P405" s="145">
        <f>O405*H405</f>
        <v>0</v>
      </c>
      <c r="Q405" s="145">
        <v>0</v>
      </c>
      <c r="R405" s="145">
        <f>Q405*H405</f>
        <v>0</v>
      </c>
      <c r="S405" s="145">
        <v>0</v>
      </c>
      <c r="T405" s="146">
        <f>S405*H405</f>
        <v>0</v>
      </c>
      <c r="AR405" s="147" t="s">
        <v>152</v>
      </c>
      <c r="AT405" s="147" t="s">
        <v>280</v>
      </c>
      <c r="AU405" s="147" t="s">
        <v>90</v>
      </c>
      <c r="AY405" s="17" t="s">
        <v>277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7" t="s">
        <v>88</v>
      </c>
      <c r="BK405" s="148">
        <f>ROUND(I405*H405,2)</f>
        <v>0</v>
      </c>
      <c r="BL405" s="17" t="s">
        <v>152</v>
      </c>
      <c r="BM405" s="147" t="s">
        <v>619</v>
      </c>
    </row>
    <row r="406" spans="2:65" s="1" customFormat="1" ht="19.5">
      <c r="B406" s="32"/>
      <c r="D406" s="150" t="s">
        <v>384</v>
      </c>
      <c r="F406" s="177" t="s">
        <v>385</v>
      </c>
      <c r="I406" s="178"/>
      <c r="L406" s="32"/>
      <c r="M406" s="179"/>
      <c r="T406" s="56"/>
      <c r="AT406" s="17" t="s">
        <v>384</v>
      </c>
      <c r="AU406" s="17" t="s">
        <v>90</v>
      </c>
    </row>
    <row r="407" spans="2:65" s="13" customFormat="1" ht="11.25">
      <c r="B407" s="156"/>
      <c r="D407" s="150" t="s">
        <v>285</v>
      </c>
      <c r="E407" s="157" t="s">
        <v>1</v>
      </c>
      <c r="F407" s="158" t="s">
        <v>620</v>
      </c>
      <c r="H407" s="159">
        <v>1.2</v>
      </c>
      <c r="I407" s="160"/>
      <c r="L407" s="156"/>
      <c r="M407" s="161"/>
      <c r="T407" s="162"/>
      <c r="AT407" s="157" t="s">
        <v>285</v>
      </c>
      <c r="AU407" s="157" t="s">
        <v>90</v>
      </c>
      <c r="AV407" s="13" t="s">
        <v>90</v>
      </c>
      <c r="AW407" s="13" t="s">
        <v>36</v>
      </c>
      <c r="AX407" s="13" t="s">
        <v>80</v>
      </c>
      <c r="AY407" s="157" t="s">
        <v>277</v>
      </c>
    </row>
    <row r="408" spans="2:65" s="13" customFormat="1" ht="11.25">
      <c r="B408" s="156"/>
      <c r="D408" s="150" t="s">
        <v>285</v>
      </c>
      <c r="E408" s="157" t="s">
        <v>1</v>
      </c>
      <c r="F408" s="158" t="s">
        <v>621</v>
      </c>
      <c r="H408" s="159">
        <v>1.84</v>
      </c>
      <c r="I408" s="160"/>
      <c r="L408" s="156"/>
      <c r="M408" s="161"/>
      <c r="T408" s="162"/>
      <c r="AT408" s="157" t="s">
        <v>285</v>
      </c>
      <c r="AU408" s="157" t="s">
        <v>90</v>
      </c>
      <c r="AV408" s="13" t="s">
        <v>90</v>
      </c>
      <c r="AW408" s="13" t="s">
        <v>36</v>
      </c>
      <c r="AX408" s="13" t="s">
        <v>80</v>
      </c>
      <c r="AY408" s="157" t="s">
        <v>277</v>
      </c>
    </row>
    <row r="409" spans="2:65" s="15" customFormat="1" ht="11.25">
      <c r="B409" s="170"/>
      <c r="D409" s="150" t="s">
        <v>285</v>
      </c>
      <c r="E409" s="171" t="s">
        <v>171</v>
      </c>
      <c r="F409" s="172" t="s">
        <v>293</v>
      </c>
      <c r="H409" s="173">
        <v>3.04</v>
      </c>
      <c r="I409" s="174"/>
      <c r="L409" s="170"/>
      <c r="M409" s="175"/>
      <c r="T409" s="176"/>
      <c r="AT409" s="171" t="s">
        <v>285</v>
      </c>
      <c r="AU409" s="171" t="s">
        <v>90</v>
      </c>
      <c r="AV409" s="15" t="s">
        <v>152</v>
      </c>
      <c r="AW409" s="15" t="s">
        <v>36</v>
      </c>
      <c r="AX409" s="15" t="s">
        <v>88</v>
      </c>
      <c r="AY409" s="171" t="s">
        <v>277</v>
      </c>
    </row>
    <row r="410" spans="2:65" s="1" customFormat="1" ht="24.2" customHeight="1">
      <c r="B410" s="135"/>
      <c r="C410" s="136" t="s">
        <v>622</v>
      </c>
      <c r="D410" s="136" t="s">
        <v>280</v>
      </c>
      <c r="E410" s="137" t="s">
        <v>388</v>
      </c>
      <c r="F410" s="138" t="s">
        <v>389</v>
      </c>
      <c r="G410" s="139" t="s">
        <v>96</v>
      </c>
      <c r="H410" s="140">
        <v>8.593</v>
      </c>
      <c r="I410" s="141"/>
      <c r="J410" s="142">
        <f>ROUND(I410*H410,2)</f>
        <v>0</v>
      </c>
      <c r="K410" s="138" t="s">
        <v>283</v>
      </c>
      <c r="L410" s="32"/>
      <c r="M410" s="143" t="s">
        <v>1</v>
      </c>
      <c r="N410" s="144" t="s">
        <v>45</v>
      </c>
      <c r="P410" s="145">
        <f>O410*H410</f>
        <v>0</v>
      </c>
      <c r="Q410" s="145">
        <v>0</v>
      </c>
      <c r="R410" s="145">
        <f>Q410*H410</f>
        <v>0</v>
      </c>
      <c r="S410" s="145">
        <v>0</v>
      </c>
      <c r="T410" s="146">
        <f>S410*H410</f>
        <v>0</v>
      </c>
      <c r="AR410" s="147" t="s">
        <v>152</v>
      </c>
      <c r="AT410" s="147" t="s">
        <v>280</v>
      </c>
      <c r="AU410" s="147" t="s">
        <v>90</v>
      </c>
      <c r="AY410" s="17" t="s">
        <v>277</v>
      </c>
      <c r="BE410" s="148">
        <f>IF(N410="základní",J410,0)</f>
        <v>0</v>
      </c>
      <c r="BF410" s="148">
        <f>IF(N410="snížená",J410,0)</f>
        <v>0</v>
      </c>
      <c r="BG410" s="148">
        <f>IF(N410="zákl. přenesená",J410,0)</f>
        <v>0</v>
      </c>
      <c r="BH410" s="148">
        <f>IF(N410="sníž. přenesená",J410,0)</f>
        <v>0</v>
      </c>
      <c r="BI410" s="148">
        <f>IF(N410="nulová",J410,0)</f>
        <v>0</v>
      </c>
      <c r="BJ410" s="17" t="s">
        <v>88</v>
      </c>
      <c r="BK410" s="148">
        <f>ROUND(I410*H410,2)</f>
        <v>0</v>
      </c>
      <c r="BL410" s="17" t="s">
        <v>152</v>
      </c>
      <c r="BM410" s="147" t="s">
        <v>623</v>
      </c>
    </row>
    <row r="411" spans="2:65" s="13" customFormat="1" ht="11.25">
      <c r="B411" s="156"/>
      <c r="D411" s="150" t="s">
        <v>285</v>
      </c>
      <c r="E411" s="157" t="s">
        <v>1</v>
      </c>
      <c r="F411" s="158" t="s">
        <v>624</v>
      </c>
      <c r="H411" s="159">
        <v>3.48</v>
      </c>
      <c r="I411" s="160"/>
      <c r="L411" s="156"/>
      <c r="M411" s="161"/>
      <c r="T411" s="162"/>
      <c r="AT411" s="157" t="s">
        <v>285</v>
      </c>
      <c r="AU411" s="157" t="s">
        <v>90</v>
      </c>
      <c r="AV411" s="13" t="s">
        <v>90</v>
      </c>
      <c r="AW411" s="13" t="s">
        <v>36</v>
      </c>
      <c r="AX411" s="13" t="s">
        <v>80</v>
      </c>
      <c r="AY411" s="157" t="s">
        <v>277</v>
      </c>
    </row>
    <row r="412" spans="2:65" s="13" customFormat="1" ht="11.25">
      <c r="B412" s="156"/>
      <c r="D412" s="150" t="s">
        <v>285</v>
      </c>
      <c r="E412" s="157" t="s">
        <v>1</v>
      </c>
      <c r="F412" s="158" t="s">
        <v>625</v>
      </c>
      <c r="H412" s="159">
        <v>5.3360000000000003</v>
      </c>
      <c r="I412" s="160"/>
      <c r="L412" s="156"/>
      <c r="M412" s="161"/>
      <c r="T412" s="162"/>
      <c r="AT412" s="157" t="s">
        <v>285</v>
      </c>
      <c r="AU412" s="157" t="s">
        <v>90</v>
      </c>
      <c r="AV412" s="13" t="s">
        <v>90</v>
      </c>
      <c r="AW412" s="13" t="s">
        <v>36</v>
      </c>
      <c r="AX412" s="13" t="s">
        <v>80</v>
      </c>
      <c r="AY412" s="157" t="s">
        <v>277</v>
      </c>
    </row>
    <row r="413" spans="2:65" s="12" customFormat="1" ht="11.25">
      <c r="B413" s="149"/>
      <c r="D413" s="150" t="s">
        <v>285</v>
      </c>
      <c r="E413" s="151" t="s">
        <v>1</v>
      </c>
      <c r="F413" s="152" t="s">
        <v>393</v>
      </c>
      <c r="H413" s="151" t="s">
        <v>1</v>
      </c>
      <c r="I413" s="153"/>
      <c r="L413" s="149"/>
      <c r="M413" s="154"/>
      <c r="T413" s="155"/>
      <c r="AT413" s="151" t="s">
        <v>285</v>
      </c>
      <c r="AU413" s="151" t="s">
        <v>90</v>
      </c>
      <c r="AV413" s="12" t="s">
        <v>88</v>
      </c>
      <c r="AW413" s="12" t="s">
        <v>36</v>
      </c>
      <c r="AX413" s="12" t="s">
        <v>80</v>
      </c>
      <c r="AY413" s="151" t="s">
        <v>277</v>
      </c>
    </row>
    <row r="414" spans="2:65" s="13" customFormat="1" ht="11.25">
      <c r="B414" s="156"/>
      <c r="D414" s="150" t="s">
        <v>285</v>
      </c>
      <c r="E414" s="157" t="s">
        <v>1</v>
      </c>
      <c r="F414" s="158" t="s">
        <v>626</v>
      </c>
      <c r="H414" s="159">
        <v>-0.223</v>
      </c>
      <c r="I414" s="160"/>
      <c r="L414" s="156"/>
      <c r="M414" s="161"/>
      <c r="T414" s="162"/>
      <c r="AT414" s="157" t="s">
        <v>285</v>
      </c>
      <c r="AU414" s="157" t="s">
        <v>90</v>
      </c>
      <c r="AV414" s="13" t="s">
        <v>90</v>
      </c>
      <c r="AW414" s="13" t="s">
        <v>36</v>
      </c>
      <c r="AX414" s="13" t="s">
        <v>80</v>
      </c>
      <c r="AY414" s="157" t="s">
        <v>277</v>
      </c>
    </row>
    <row r="415" spans="2:65" s="15" customFormat="1" ht="11.25">
      <c r="B415" s="170"/>
      <c r="D415" s="150" t="s">
        <v>285</v>
      </c>
      <c r="E415" s="171" t="s">
        <v>173</v>
      </c>
      <c r="F415" s="172" t="s">
        <v>293</v>
      </c>
      <c r="H415" s="173">
        <v>8.593</v>
      </c>
      <c r="I415" s="174"/>
      <c r="L415" s="170"/>
      <c r="M415" s="175"/>
      <c r="T415" s="176"/>
      <c r="AT415" s="171" t="s">
        <v>285</v>
      </c>
      <c r="AU415" s="171" t="s">
        <v>90</v>
      </c>
      <c r="AV415" s="15" t="s">
        <v>152</v>
      </c>
      <c r="AW415" s="15" t="s">
        <v>36</v>
      </c>
      <c r="AX415" s="15" t="s">
        <v>88</v>
      </c>
      <c r="AY415" s="171" t="s">
        <v>277</v>
      </c>
    </row>
    <row r="416" spans="2:65" s="1" customFormat="1" ht="16.5" customHeight="1">
      <c r="B416" s="135"/>
      <c r="C416" s="180" t="s">
        <v>627</v>
      </c>
      <c r="D416" s="180" t="s">
        <v>395</v>
      </c>
      <c r="E416" s="181" t="s">
        <v>396</v>
      </c>
      <c r="F416" s="182" t="s">
        <v>397</v>
      </c>
      <c r="G416" s="183" t="s">
        <v>202</v>
      </c>
      <c r="H416" s="184">
        <v>14.754</v>
      </c>
      <c r="I416" s="185"/>
      <c r="J416" s="186">
        <f>ROUND(I416*H416,2)</f>
        <v>0</v>
      </c>
      <c r="K416" s="182" t="s">
        <v>283</v>
      </c>
      <c r="L416" s="187"/>
      <c r="M416" s="188" t="s">
        <v>1</v>
      </c>
      <c r="N416" s="189" t="s">
        <v>45</v>
      </c>
      <c r="P416" s="145">
        <f>O416*H416</f>
        <v>0</v>
      </c>
      <c r="Q416" s="145">
        <v>1</v>
      </c>
      <c r="R416" s="145">
        <f>Q416*H416</f>
        <v>14.754</v>
      </c>
      <c r="S416" s="145">
        <v>0</v>
      </c>
      <c r="T416" s="146">
        <f>S416*H416</f>
        <v>0</v>
      </c>
      <c r="AR416" s="147" t="s">
        <v>324</v>
      </c>
      <c r="AT416" s="147" t="s">
        <v>395</v>
      </c>
      <c r="AU416" s="147" t="s">
        <v>90</v>
      </c>
      <c r="AY416" s="17" t="s">
        <v>277</v>
      </c>
      <c r="BE416" s="148">
        <f>IF(N416="základní",J416,0)</f>
        <v>0</v>
      </c>
      <c r="BF416" s="148">
        <f>IF(N416="snížená",J416,0)</f>
        <v>0</v>
      </c>
      <c r="BG416" s="148">
        <f>IF(N416="zákl. přenesená",J416,0)</f>
        <v>0</v>
      </c>
      <c r="BH416" s="148">
        <f>IF(N416="sníž. přenesená",J416,0)</f>
        <v>0</v>
      </c>
      <c r="BI416" s="148">
        <f>IF(N416="nulová",J416,0)</f>
        <v>0</v>
      </c>
      <c r="BJ416" s="17" t="s">
        <v>88</v>
      </c>
      <c r="BK416" s="148">
        <f>ROUND(I416*H416,2)</f>
        <v>0</v>
      </c>
      <c r="BL416" s="17" t="s">
        <v>152</v>
      </c>
      <c r="BM416" s="147" t="s">
        <v>628</v>
      </c>
    </row>
    <row r="417" spans="2:65" s="13" customFormat="1" ht="11.25">
      <c r="B417" s="156"/>
      <c r="D417" s="150" t="s">
        <v>285</v>
      </c>
      <c r="E417" s="157" t="s">
        <v>1</v>
      </c>
      <c r="F417" s="158" t="s">
        <v>629</v>
      </c>
      <c r="H417" s="159">
        <v>14.754</v>
      </c>
      <c r="I417" s="160"/>
      <c r="L417" s="156"/>
      <c r="M417" s="161"/>
      <c r="T417" s="162"/>
      <c r="AT417" s="157" t="s">
        <v>285</v>
      </c>
      <c r="AU417" s="157" t="s">
        <v>90</v>
      </c>
      <c r="AV417" s="13" t="s">
        <v>90</v>
      </c>
      <c r="AW417" s="13" t="s">
        <v>36</v>
      </c>
      <c r="AX417" s="13" t="s">
        <v>88</v>
      </c>
      <c r="AY417" s="157" t="s">
        <v>277</v>
      </c>
    </row>
    <row r="418" spans="2:65" s="1" customFormat="1" ht="24.2" customHeight="1">
      <c r="B418" s="135"/>
      <c r="C418" s="136" t="s">
        <v>630</v>
      </c>
      <c r="D418" s="136" t="s">
        <v>280</v>
      </c>
      <c r="E418" s="137" t="s">
        <v>401</v>
      </c>
      <c r="F418" s="138" t="s">
        <v>402</v>
      </c>
      <c r="G418" s="139" t="s">
        <v>96</v>
      </c>
      <c r="H418" s="140">
        <v>13.784000000000001</v>
      </c>
      <c r="I418" s="141"/>
      <c r="J418" s="142">
        <f>ROUND(I418*H418,2)</f>
        <v>0</v>
      </c>
      <c r="K418" s="138" t="s">
        <v>283</v>
      </c>
      <c r="L418" s="32"/>
      <c r="M418" s="143" t="s">
        <v>1</v>
      </c>
      <c r="N418" s="144" t="s">
        <v>45</v>
      </c>
      <c r="P418" s="145">
        <f>O418*H418</f>
        <v>0</v>
      </c>
      <c r="Q418" s="145">
        <v>0</v>
      </c>
      <c r="R418" s="145">
        <f>Q418*H418</f>
        <v>0</v>
      </c>
      <c r="S418" s="145">
        <v>0</v>
      </c>
      <c r="T418" s="146">
        <f>S418*H418</f>
        <v>0</v>
      </c>
      <c r="AR418" s="147" t="s">
        <v>152</v>
      </c>
      <c r="AT418" s="147" t="s">
        <v>280</v>
      </c>
      <c r="AU418" s="147" t="s">
        <v>90</v>
      </c>
      <c r="AY418" s="17" t="s">
        <v>277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88</v>
      </c>
      <c r="BK418" s="148">
        <f>ROUND(I418*H418,2)</f>
        <v>0</v>
      </c>
      <c r="BL418" s="17" t="s">
        <v>152</v>
      </c>
      <c r="BM418" s="147" t="s">
        <v>631</v>
      </c>
    </row>
    <row r="419" spans="2:65" s="13" customFormat="1" ht="11.25">
      <c r="B419" s="156"/>
      <c r="D419" s="150" t="s">
        <v>285</v>
      </c>
      <c r="E419" s="157" t="s">
        <v>1</v>
      </c>
      <c r="F419" s="158" t="s">
        <v>632</v>
      </c>
      <c r="H419" s="159">
        <v>38.24</v>
      </c>
      <c r="I419" s="160"/>
      <c r="L419" s="156"/>
      <c r="M419" s="161"/>
      <c r="T419" s="162"/>
      <c r="AT419" s="157" t="s">
        <v>285</v>
      </c>
      <c r="AU419" s="157" t="s">
        <v>90</v>
      </c>
      <c r="AV419" s="13" t="s">
        <v>90</v>
      </c>
      <c r="AW419" s="13" t="s">
        <v>36</v>
      </c>
      <c r="AX419" s="13" t="s">
        <v>80</v>
      </c>
      <c r="AY419" s="157" t="s">
        <v>277</v>
      </c>
    </row>
    <row r="420" spans="2:65" s="14" customFormat="1" ht="11.25">
      <c r="B420" s="163"/>
      <c r="D420" s="150" t="s">
        <v>285</v>
      </c>
      <c r="E420" s="164" t="s">
        <v>175</v>
      </c>
      <c r="F420" s="165" t="s">
        <v>290</v>
      </c>
      <c r="H420" s="166">
        <v>38.24</v>
      </c>
      <c r="I420" s="167"/>
      <c r="L420" s="163"/>
      <c r="M420" s="168"/>
      <c r="T420" s="169"/>
      <c r="AT420" s="164" t="s">
        <v>285</v>
      </c>
      <c r="AU420" s="164" t="s">
        <v>90</v>
      </c>
      <c r="AV420" s="14" t="s">
        <v>291</v>
      </c>
      <c r="AW420" s="14" t="s">
        <v>36</v>
      </c>
      <c r="AX420" s="14" t="s">
        <v>80</v>
      </c>
      <c r="AY420" s="164" t="s">
        <v>277</v>
      </c>
    </row>
    <row r="421" spans="2:65" s="13" customFormat="1" ht="11.25">
      <c r="B421" s="156"/>
      <c r="D421" s="150" t="s">
        <v>285</v>
      </c>
      <c r="E421" s="157" t="s">
        <v>1</v>
      </c>
      <c r="F421" s="158" t="s">
        <v>633</v>
      </c>
      <c r="H421" s="159">
        <v>-11.632999999999999</v>
      </c>
      <c r="I421" s="160"/>
      <c r="L421" s="156"/>
      <c r="M421" s="161"/>
      <c r="T421" s="162"/>
      <c r="AT421" s="157" t="s">
        <v>285</v>
      </c>
      <c r="AU421" s="157" t="s">
        <v>90</v>
      </c>
      <c r="AV421" s="13" t="s">
        <v>90</v>
      </c>
      <c r="AW421" s="13" t="s">
        <v>36</v>
      </c>
      <c r="AX421" s="13" t="s">
        <v>80</v>
      </c>
      <c r="AY421" s="157" t="s">
        <v>277</v>
      </c>
    </row>
    <row r="422" spans="2:65" s="14" customFormat="1" ht="11.25">
      <c r="B422" s="163"/>
      <c r="D422" s="150" t="s">
        <v>285</v>
      </c>
      <c r="E422" s="164" t="s">
        <v>177</v>
      </c>
      <c r="F422" s="165" t="s">
        <v>290</v>
      </c>
      <c r="H422" s="166">
        <v>-11.632999999999999</v>
      </c>
      <c r="I422" s="167"/>
      <c r="L422" s="163"/>
      <c r="M422" s="168"/>
      <c r="T422" s="169"/>
      <c r="AT422" s="164" t="s">
        <v>285</v>
      </c>
      <c r="AU422" s="164" t="s">
        <v>90</v>
      </c>
      <c r="AV422" s="14" t="s">
        <v>291</v>
      </c>
      <c r="AW422" s="14" t="s">
        <v>36</v>
      </c>
      <c r="AX422" s="14" t="s">
        <v>80</v>
      </c>
      <c r="AY422" s="164" t="s">
        <v>277</v>
      </c>
    </row>
    <row r="423" spans="2:65" s="13" customFormat="1" ht="22.5">
      <c r="B423" s="156"/>
      <c r="D423" s="150" t="s">
        <v>285</v>
      </c>
      <c r="E423" s="157" t="s">
        <v>1</v>
      </c>
      <c r="F423" s="158" t="s">
        <v>634</v>
      </c>
      <c r="H423" s="159">
        <v>-0.223</v>
      </c>
      <c r="I423" s="160"/>
      <c r="L423" s="156"/>
      <c r="M423" s="161"/>
      <c r="T423" s="162"/>
      <c r="AT423" s="157" t="s">
        <v>285</v>
      </c>
      <c r="AU423" s="157" t="s">
        <v>90</v>
      </c>
      <c r="AV423" s="13" t="s">
        <v>90</v>
      </c>
      <c r="AW423" s="13" t="s">
        <v>36</v>
      </c>
      <c r="AX423" s="13" t="s">
        <v>80</v>
      </c>
      <c r="AY423" s="157" t="s">
        <v>277</v>
      </c>
    </row>
    <row r="424" spans="2:65" s="13" customFormat="1" ht="11.25">
      <c r="B424" s="156"/>
      <c r="D424" s="150" t="s">
        <v>285</v>
      </c>
      <c r="E424" s="157" t="s">
        <v>1</v>
      </c>
      <c r="F424" s="158" t="s">
        <v>635</v>
      </c>
      <c r="H424" s="159">
        <v>-12.6</v>
      </c>
      <c r="I424" s="160"/>
      <c r="L424" s="156"/>
      <c r="M424" s="161"/>
      <c r="T424" s="162"/>
      <c r="AT424" s="157" t="s">
        <v>285</v>
      </c>
      <c r="AU424" s="157" t="s">
        <v>90</v>
      </c>
      <c r="AV424" s="13" t="s">
        <v>90</v>
      </c>
      <c r="AW424" s="13" t="s">
        <v>36</v>
      </c>
      <c r="AX424" s="13" t="s">
        <v>80</v>
      </c>
      <c r="AY424" s="157" t="s">
        <v>277</v>
      </c>
    </row>
    <row r="425" spans="2:65" s="15" customFormat="1" ht="11.25">
      <c r="B425" s="170"/>
      <c r="D425" s="150" t="s">
        <v>285</v>
      </c>
      <c r="E425" s="171" t="s">
        <v>179</v>
      </c>
      <c r="F425" s="172" t="s">
        <v>293</v>
      </c>
      <c r="H425" s="173">
        <v>13.784000000000001</v>
      </c>
      <c r="I425" s="174"/>
      <c r="L425" s="170"/>
      <c r="M425" s="175"/>
      <c r="T425" s="176"/>
      <c r="AT425" s="171" t="s">
        <v>285</v>
      </c>
      <c r="AU425" s="171" t="s">
        <v>90</v>
      </c>
      <c r="AV425" s="15" t="s">
        <v>152</v>
      </c>
      <c r="AW425" s="15" t="s">
        <v>36</v>
      </c>
      <c r="AX425" s="15" t="s">
        <v>88</v>
      </c>
      <c r="AY425" s="171" t="s">
        <v>277</v>
      </c>
    </row>
    <row r="426" spans="2:65" s="1" customFormat="1" ht="37.9" customHeight="1">
      <c r="B426" s="135"/>
      <c r="C426" s="136" t="s">
        <v>636</v>
      </c>
      <c r="D426" s="136" t="s">
        <v>280</v>
      </c>
      <c r="E426" s="137" t="s">
        <v>408</v>
      </c>
      <c r="F426" s="138" t="s">
        <v>409</v>
      </c>
      <c r="G426" s="139" t="s">
        <v>96</v>
      </c>
      <c r="H426" s="140">
        <v>52.024000000000001</v>
      </c>
      <c r="I426" s="141"/>
      <c r="J426" s="142">
        <f>ROUND(I426*H426,2)</f>
        <v>0</v>
      </c>
      <c r="K426" s="138" t="s">
        <v>283</v>
      </c>
      <c r="L426" s="32"/>
      <c r="M426" s="143" t="s">
        <v>1</v>
      </c>
      <c r="N426" s="144" t="s">
        <v>45</v>
      </c>
      <c r="P426" s="145">
        <f>O426*H426</f>
        <v>0</v>
      </c>
      <c r="Q426" s="145">
        <v>0</v>
      </c>
      <c r="R426" s="145">
        <f>Q426*H426</f>
        <v>0</v>
      </c>
      <c r="S426" s="145">
        <v>0</v>
      </c>
      <c r="T426" s="146">
        <f>S426*H426</f>
        <v>0</v>
      </c>
      <c r="AR426" s="147" t="s">
        <v>152</v>
      </c>
      <c r="AT426" s="147" t="s">
        <v>280</v>
      </c>
      <c r="AU426" s="147" t="s">
        <v>90</v>
      </c>
      <c r="AY426" s="17" t="s">
        <v>277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7" t="s">
        <v>88</v>
      </c>
      <c r="BK426" s="148">
        <f>ROUND(I426*H426,2)</f>
        <v>0</v>
      </c>
      <c r="BL426" s="17" t="s">
        <v>152</v>
      </c>
      <c r="BM426" s="147" t="s">
        <v>637</v>
      </c>
    </row>
    <row r="427" spans="2:65" s="13" customFormat="1" ht="11.25">
      <c r="B427" s="156"/>
      <c r="D427" s="150" t="s">
        <v>285</v>
      </c>
      <c r="E427" s="157" t="s">
        <v>1</v>
      </c>
      <c r="F427" s="158" t="s">
        <v>638</v>
      </c>
      <c r="H427" s="159">
        <v>38.24</v>
      </c>
      <c r="I427" s="160"/>
      <c r="L427" s="156"/>
      <c r="M427" s="161"/>
      <c r="T427" s="162"/>
      <c r="AT427" s="157" t="s">
        <v>285</v>
      </c>
      <c r="AU427" s="157" t="s">
        <v>90</v>
      </c>
      <c r="AV427" s="13" t="s">
        <v>90</v>
      </c>
      <c r="AW427" s="13" t="s">
        <v>36</v>
      </c>
      <c r="AX427" s="13" t="s">
        <v>80</v>
      </c>
      <c r="AY427" s="157" t="s">
        <v>277</v>
      </c>
    </row>
    <row r="428" spans="2:65" s="13" customFormat="1" ht="11.25">
      <c r="B428" s="156"/>
      <c r="D428" s="150" t="s">
        <v>285</v>
      </c>
      <c r="E428" s="157" t="s">
        <v>1</v>
      </c>
      <c r="F428" s="158" t="s">
        <v>639</v>
      </c>
      <c r="H428" s="159">
        <v>13.784000000000001</v>
      </c>
      <c r="I428" s="160"/>
      <c r="L428" s="156"/>
      <c r="M428" s="161"/>
      <c r="T428" s="162"/>
      <c r="AT428" s="157" t="s">
        <v>285</v>
      </c>
      <c r="AU428" s="157" t="s">
        <v>90</v>
      </c>
      <c r="AV428" s="13" t="s">
        <v>90</v>
      </c>
      <c r="AW428" s="13" t="s">
        <v>36</v>
      </c>
      <c r="AX428" s="13" t="s">
        <v>80</v>
      </c>
      <c r="AY428" s="157" t="s">
        <v>277</v>
      </c>
    </row>
    <row r="429" spans="2:65" s="15" customFormat="1" ht="11.25">
      <c r="B429" s="170"/>
      <c r="D429" s="150" t="s">
        <v>285</v>
      </c>
      <c r="E429" s="171" t="s">
        <v>181</v>
      </c>
      <c r="F429" s="172" t="s">
        <v>293</v>
      </c>
      <c r="H429" s="173">
        <v>52.024000000000001</v>
      </c>
      <c r="I429" s="174"/>
      <c r="L429" s="170"/>
      <c r="M429" s="175"/>
      <c r="T429" s="176"/>
      <c r="AT429" s="171" t="s">
        <v>285</v>
      </c>
      <c r="AU429" s="171" t="s">
        <v>90</v>
      </c>
      <c r="AV429" s="15" t="s">
        <v>152</v>
      </c>
      <c r="AW429" s="15" t="s">
        <v>36</v>
      </c>
      <c r="AX429" s="15" t="s">
        <v>88</v>
      </c>
      <c r="AY429" s="171" t="s">
        <v>277</v>
      </c>
    </row>
    <row r="430" spans="2:65" s="1" customFormat="1" ht="37.9" customHeight="1">
      <c r="B430" s="135"/>
      <c r="C430" s="136" t="s">
        <v>640</v>
      </c>
      <c r="D430" s="136" t="s">
        <v>280</v>
      </c>
      <c r="E430" s="137" t="s">
        <v>414</v>
      </c>
      <c r="F430" s="138" t="s">
        <v>415</v>
      </c>
      <c r="G430" s="139" t="s">
        <v>96</v>
      </c>
      <c r="H430" s="140">
        <v>52.024000000000001</v>
      </c>
      <c r="I430" s="141"/>
      <c r="J430" s="142">
        <f>ROUND(I430*H430,2)</f>
        <v>0</v>
      </c>
      <c r="K430" s="138" t="s">
        <v>283</v>
      </c>
      <c r="L430" s="32"/>
      <c r="M430" s="143" t="s">
        <v>1</v>
      </c>
      <c r="N430" s="144" t="s">
        <v>45</v>
      </c>
      <c r="P430" s="145">
        <f>O430*H430</f>
        <v>0</v>
      </c>
      <c r="Q430" s="145">
        <v>0</v>
      </c>
      <c r="R430" s="145">
        <f>Q430*H430</f>
        <v>0</v>
      </c>
      <c r="S430" s="145">
        <v>0</v>
      </c>
      <c r="T430" s="146">
        <f>S430*H430</f>
        <v>0</v>
      </c>
      <c r="AR430" s="147" t="s">
        <v>152</v>
      </c>
      <c r="AT430" s="147" t="s">
        <v>280</v>
      </c>
      <c r="AU430" s="147" t="s">
        <v>90</v>
      </c>
      <c r="AY430" s="17" t="s">
        <v>277</v>
      </c>
      <c r="BE430" s="148">
        <f>IF(N430="základní",J430,0)</f>
        <v>0</v>
      </c>
      <c r="BF430" s="148">
        <f>IF(N430="snížená",J430,0)</f>
        <v>0</v>
      </c>
      <c r="BG430" s="148">
        <f>IF(N430="zákl. přenesená",J430,0)</f>
        <v>0</v>
      </c>
      <c r="BH430" s="148">
        <f>IF(N430="sníž. přenesená",J430,0)</f>
        <v>0</v>
      </c>
      <c r="BI430" s="148">
        <f>IF(N430="nulová",J430,0)</f>
        <v>0</v>
      </c>
      <c r="BJ430" s="17" t="s">
        <v>88</v>
      </c>
      <c r="BK430" s="148">
        <f>ROUND(I430*H430,2)</f>
        <v>0</v>
      </c>
      <c r="BL430" s="17" t="s">
        <v>152</v>
      </c>
      <c r="BM430" s="147" t="s">
        <v>641</v>
      </c>
    </row>
    <row r="431" spans="2:65" s="13" customFormat="1" ht="11.25">
      <c r="B431" s="156"/>
      <c r="D431" s="150" t="s">
        <v>285</v>
      </c>
      <c r="E431" s="157" t="s">
        <v>1</v>
      </c>
      <c r="F431" s="158" t="s">
        <v>181</v>
      </c>
      <c r="H431" s="159">
        <v>52.024000000000001</v>
      </c>
      <c r="I431" s="160"/>
      <c r="L431" s="156"/>
      <c r="M431" s="161"/>
      <c r="T431" s="162"/>
      <c r="AT431" s="157" t="s">
        <v>285</v>
      </c>
      <c r="AU431" s="157" t="s">
        <v>90</v>
      </c>
      <c r="AV431" s="13" t="s">
        <v>90</v>
      </c>
      <c r="AW431" s="13" t="s">
        <v>36</v>
      </c>
      <c r="AX431" s="13" t="s">
        <v>88</v>
      </c>
      <c r="AY431" s="157" t="s">
        <v>277</v>
      </c>
    </row>
    <row r="432" spans="2:65" s="1" customFormat="1" ht="24.2" customHeight="1">
      <c r="B432" s="135"/>
      <c r="C432" s="136" t="s">
        <v>642</v>
      </c>
      <c r="D432" s="136" t="s">
        <v>280</v>
      </c>
      <c r="E432" s="137" t="s">
        <v>419</v>
      </c>
      <c r="F432" s="138" t="s">
        <v>420</v>
      </c>
      <c r="G432" s="139" t="s">
        <v>96</v>
      </c>
      <c r="H432" s="140">
        <v>13.784000000000001</v>
      </c>
      <c r="I432" s="141"/>
      <c r="J432" s="142">
        <f>ROUND(I432*H432,2)</f>
        <v>0</v>
      </c>
      <c r="K432" s="138" t="s">
        <v>283</v>
      </c>
      <c r="L432" s="32"/>
      <c r="M432" s="143" t="s">
        <v>1</v>
      </c>
      <c r="N432" s="144" t="s">
        <v>45</v>
      </c>
      <c r="P432" s="145">
        <f>O432*H432</f>
        <v>0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AR432" s="147" t="s">
        <v>152</v>
      </c>
      <c r="AT432" s="147" t="s">
        <v>280</v>
      </c>
      <c r="AU432" s="147" t="s">
        <v>90</v>
      </c>
      <c r="AY432" s="17" t="s">
        <v>277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7" t="s">
        <v>88</v>
      </c>
      <c r="BK432" s="148">
        <f>ROUND(I432*H432,2)</f>
        <v>0</v>
      </c>
      <c r="BL432" s="17" t="s">
        <v>152</v>
      </c>
      <c r="BM432" s="147" t="s">
        <v>643</v>
      </c>
    </row>
    <row r="433" spans="2:65" s="13" customFormat="1" ht="11.25">
      <c r="B433" s="156"/>
      <c r="D433" s="150" t="s">
        <v>285</v>
      </c>
      <c r="E433" s="157" t="s">
        <v>1</v>
      </c>
      <c r="F433" s="158" t="s">
        <v>644</v>
      </c>
      <c r="H433" s="159">
        <v>13.784000000000001</v>
      </c>
      <c r="I433" s="160"/>
      <c r="L433" s="156"/>
      <c r="M433" s="161"/>
      <c r="T433" s="162"/>
      <c r="AT433" s="157" t="s">
        <v>285</v>
      </c>
      <c r="AU433" s="157" t="s">
        <v>90</v>
      </c>
      <c r="AV433" s="13" t="s">
        <v>90</v>
      </c>
      <c r="AW433" s="13" t="s">
        <v>36</v>
      </c>
      <c r="AX433" s="13" t="s">
        <v>80</v>
      </c>
      <c r="AY433" s="157" t="s">
        <v>277</v>
      </c>
    </row>
    <row r="434" spans="2:65" s="15" customFormat="1" ht="11.25">
      <c r="B434" s="170"/>
      <c r="D434" s="150" t="s">
        <v>285</v>
      </c>
      <c r="E434" s="171" t="s">
        <v>1</v>
      </c>
      <c r="F434" s="172" t="s">
        <v>293</v>
      </c>
      <c r="H434" s="173">
        <v>13.784000000000001</v>
      </c>
      <c r="I434" s="174"/>
      <c r="L434" s="170"/>
      <c r="M434" s="175"/>
      <c r="T434" s="176"/>
      <c r="AT434" s="171" t="s">
        <v>285</v>
      </c>
      <c r="AU434" s="171" t="s">
        <v>90</v>
      </c>
      <c r="AV434" s="15" t="s">
        <v>152</v>
      </c>
      <c r="AW434" s="15" t="s">
        <v>36</v>
      </c>
      <c r="AX434" s="15" t="s">
        <v>88</v>
      </c>
      <c r="AY434" s="171" t="s">
        <v>277</v>
      </c>
    </row>
    <row r="435" spans="2:65" s="1" customFormat="1" ht="16.5" customHeight="1">
      <c r="B435" s="135"/>
      <c r="C435" s="136" t="s">
        <v>645</v>
      </c>
      <c r="D435" s="136" t="s">
        <v>280</v>
      </c>
      <c r="E435" s="137" t="s">
        <v>423</v>
      </c>
      <c r="F435" s="138" t="s">
        <v>424</v>
      </c>
      <c r="G435" s="139" t="s">
        <v>96</v>
      </c>
      <c r="H435" s="140">
        <v>52.024000000000001</v>
      </c>
      <c r="I435" s="141"/>
      <c r="J435" s="142">
        <f>ROUND(I435*H435,2)</f>
        <v>0</v>
      </c>
      <c r="K435" s="138" t="s">
        <v>283</v>
      </c>
      <c r="L435" s="32"/>
      <c r="M435" s="143" t="s">
        <v>1</v>
      </c>
      <c r="N435" s="144" t="s">
        <v>45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152</v>
      </c>
      <c r="AT435" s="147" t="s">
        <v>280</v>
      </c>
      <c r="AU435" s="147" t="s">
        <v>90</v>
      </c>
      <c r="AY435" s="17" t="s">
        <v>277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88</v>
      </c>
      <c r="BK435" s="148">
        <f>ROUND(I435*H435,2)</f>
        <v>0</v>
      </c>
      <c r="BL435" s="17" t="s">
        <v>152</v>
      </c>
      <c r="BM435" s="147" t="s">
        <v>646</v>
      </c>
    </row>
    <row r="436" spans="2:65" s="13" customFormat="1" ht="11.25">
      <c r="B436" s="156"/>
      <c r="D436" s="150" t="s">
        <v>285</v>
      </c>
      <c r="E436" s="157" t="s">
        <v>1</v>
      </c>
      <c r="F436" s="158" t="s">
        <v>181</v>
      </c>
      <c r="H436" s="159">
        <v>52.024000000000001</v>
      </c>
      <c r="I436" s="160"/>
      <c r="L436" s="156"/>
      <c r="M436" s="161"/>
      <c r="T436" s="162"/>
      <c r="AT436" s="157" t="s">
        <v>285</v>
      </c>
      <c r="AU436" s="157" t="s">
        <v>90</v>
      </c>
      <c r="AV436" s="13" t="s">
        <v>90</v>
      </c>
      <c r="AW436" s="13" t="s">
        <v>36</v>
      </c>
      <c r="AX436" s="13" t="s">
        <v>88</v>
      </c>
      <c r="AY436" s="157" t="s">
        <v>277</v>
      </c>
    </row>
    <row r="437" spans="2:65" s="1" customFormat="1" ht="33" customHeight="1">
      <c r="B437" s="135"/>
      <c r="C437" s="136" t="s">
        <v>647</v>
      </c>
      <c r="D437" s="136" t="s">
        <v>280</v>
      </c>
      <c r="E437" s="137" t="s">
        <v>427</v>
      </c>
      <c r="F437" s="138" t="s">
        <v>428</v>
      </c>
      <c r="G437" s="139" t="s">
        <v>202</v>
      </c>
      <c r="H437" s="140">
        <v>20.939</v>
      </c>
      <c r="I437" s="141"/>
      <c r="J437" s="142">
        <f>ROUND(I437*H437,2)</f>
        <v>0</v>
      </c>
      <c r="K437" s="138" t="s">
        <v>283</v>
      </c>
      <c r="L437" s="32"/>
      <c r="M437" s="143" t="s">
        <v>1</v>
      </c>
      <c r="N437" s="144" t="s">
        <v>45</v>
      </c>
      <c r="P437" s="145">
        <f>O437*H437</f>
        <v>0</v>
      </c>
      <c r="Q437" s="145">
        <v>0</v>
      </c>
      <c r="R437" s="145">
        <f>Q437*H437</f>
        <v>0</v>
      </c>
      <c r="S437" s="145">
        <v>0</v>
      </c>
      <c r="T437" s="146">
        <f>S437*H437</f>
        <v>0</v>
      </c>
      <c r="AR437" s="147" t="s">
        <v>152</v>
      </c>
      <c r="AT437" s="147" t="s">
        <v>280</v>
      </c>
      <c r="AU437" s="147" t="s">
        <v>90</v>
      </c>
      <c r="AY437" s="17" t="s">
        <v>277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7" t="s">
        <v>88</v>
      </c>
      <c r="BK437" s="148">
        <f>ROUND(I437*H437,2)</f>
        <v>0</v>
      </c>
      <c r="BL437" s="17" t="s">
        <v>152</v>
      </c>
      <c r="BM437" s="147" t="s">
        <v>648</v>
      </c>
    </row>
    <row r="438" spans="2:65" s="13" customFormat="1" ht="11.25">
      <c r="B438" s="156"/>
      <c r="D438" s="150" t="s">
        <v>285</v>
      </c>
      <c r="E438" s="157" t="s">
        <v>1</v>
      </c>
      <c r="F438" s="158" t="s">
        <v>649</v>
      </c>
      <c r="H438" s="159">
        <v>20.939</v>
      </c>
      <c r="I438" s="160"/>
      <c r="L438" s="156"/>
      <c r="M438" s="161"/>
      <c r="T438" s="162"/>
      <c r="AT438" s="157" t="s">
        <v>285</v>
      </c>
      <c r="AU438" s="157" t="s">
        <v>90</v>
      </c>
      <c r="AV438" s="13" t="s">
        <v>90</v>
      </c>
      <c r="AW438" s="13" t="s">
        <v>36</v>
      </c>
      <c r="AX438" s="13" t="s">
        <v>88</v>
      </c>
      <c r="AY438" s="157" t="s">
        <v>277</v>
      </c>
    </row>
    <row r="439" spans="2:65" s="1" customFormat="1" ht="24.2" customHeight="1">
      <c r="B439" s="135"/>
      <c r="C439" s="136" t="s">
        <v>650</v>
      </c>
      <c r="D439" s="136" t="s">
        <v>280</v>
      </c>
      <c r="E439" s="137" t="s">
        <v>432</v>
      </c>
      <c r="F439" s="138" t="s">
        <v>433</v>
      </c>
      <c r="G439" s="139" t="s">
        <v>139</v>
      </c>
      <c r="H439" s="140">
        <v>30.4</v>
      </c>
      <c r="I439" s="141"/>
      <c r="J439" s="142">
        <f>ROUND(I439*H439,2)</f>
        <v>0</v>
      </c>
      <c r="K439" s="138" t="s">
        <v>283</v>
      </c>
      <c r="L439" s="32"/>
      <c r="M439" s="143" t="s">
        <v>1</v>
      </c>
      <c r="N439" s="144" t="s">
        <v>45</v>
      </c>
      <c r="P439" s="145">
        <f>O439*H439</f>
        <v>0</v>
      </c>
      <c r="Q439" s="145">
        <v>0</v>
      </c>
      <c r="R439" s="145">
        <f>Q439*H439</f>
        <v>0</v>
      </c>
      <c r="S439" s="145">
        <v>0</v>
      </c>
      <c r="T439" s="146">
        <f>S439*H439</f>
        <v>0</v>
      </c>
      <c r="AR439" s="147" t="s">
        <v>152</v>
      </c>
      <c r="AT439" s="147" t="s">
        <v>280</v>
      </c>
      <c r="AU439" s="147" t="s">
        <v>90</v>
      </c>
      <c r="AY439" s="17" t="s">
        <v>277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88</v>
      </c>
      <c r="BK439" s="148">
        <f>ROUND(I439*H439,2)</f>
        <v>0</v>
      </c>
      <c r="BL439" s="17" t="s">
        <v>152</v>
      </c>
      <c r="BM439" s="147" t="s">
        <v>651</v>
      </c>
    </row>
    <row r="440" spans="2:65" s="12" customFormat="1" ht="11.25">
      <c r="B440" s="149"/>
      <c r="D440" s="150" t="s">
        <v>285</v>
      </c>
      <c r="E440" s="151" t="s">
        <v>1</v>
      </c>
      <c r="F440" s="152" t="s">
        <v>601</v>
      </c>
      <c r="H440" s="151" t="s">
        <v>1</v>
      </c>
      <c r="I440" s="153"/>
      <c r="L440" s="149"/>
      <c r="M440" s="154"/>
      <c r="T440" s="155"/>
      <c r="AT440" s="151" t="s">
        <v>285</v>
      </c>
      <c r="AU440" s="151" t="s">
        <v>90</v>
      </c>
      <c r="AV440" s="12" t="s">
        <v>88</v>
      </c>
      <c r="AW440" s="12" t="s">
        <v>36</v>
      </c>
      <c r="AX440" s="12" t="s">
        <v>80</v>
      </c>
      <c r="AY440" s="151" t="s">
        <v>277</v>
      </c>
    </row>
    <row r="441" spans="2:65" s="13" customFormat="1" ht="11.25">
      <c r="B441" s="156"/>
      <c r="D441" s="150" t="s">
        <v>285</v>
      </c>
      <c r="E441" s="157" t="s">
        <v>1</v>
      </c>
      <c r="F441" s="158" t="s">
        <v>652</v>
      </c>
      <c r="H441" s="159">
        <v>12</v>
      </c>
      <c r="I441" s="160"/>
      <c r="L441" s="156"/>
      <c r="M441" s="161"/>
      <c r="T441" s="162"/>
      <c r="AT441" s="157" t="s">
        <v>285</v>
      </c>
      <c r="AU441" s="157" t="s">
        <v>90</v>
      </c>
      <c r="AV441" s="13" t="s">
        <v>90</v>
      </c>
      <c r="AW441" s="13" t="s">
        <v>36</v>
      </c>
      <c r="AX441" s="13" t="s">
        <v>80</v>
      </c>
      <c r="AY441" s="157" t="s">
        <v>277</v>
      </c>
    </row>
    <row r="442" spans="2:65" s="13" customFormat="1" ht="11.25">
      <c r="B442" s="156"/>
      <c r="D442" s="150" t="s">
        <v>285</v>
      </c>
      <c r="E442" s="157" t="s">
        <v>1</v>
      </c>
      <c r="F442" s="158" t="s">
        <v>653</v>
      </c>
      <c r="H442" s="159">
        <v>18.399999999999999</v>
      </c>
      <c r="I442" s="160"/>
      <c r="L442" s="156"/>
      <c r="M442" s="161"/>
      <c r="T442" s="162"/>
      <c r="AT442" s="157" t="s">
        <v>285</v>
      </c>
      <c r="AU442" s="157" t="s">
        <v>90</v>
      </c>
      <c r="AV442" s="13" t="s">
        <v>90</v>
      </c>
      <c r="AW442" s="13" t="s">
        <v>36</v>
      </c>
      <c r="AX442" s="13" t="s">
        <v>80</v>
      </c>
      <c r="AY442" s="157" t="s">
        <v>277</v>
      </c>
    </row>
    <row r="443" spans="2:65" s="15" customFormat="1" ht="11.25">
      <c r="B443" s="170"/>
      <c r="D443" s="150" t="s">
        <v>285</v>
      </c>
      <c r="E443" s="171" t="s">
        <v>1</v>
      </c>
      <c r="F443" s="172" t="s">
        <v>293</v>
      </c>
      <c r="H443" s="173">
        <v>30.4</v>
      </c>
      <c r="I443" s="174"/>
      <c r="L443" s="170"/>
      <c r="M443" s="175"/>
      <c r="T443" s="176"/>
      <c r="AT443" s="171" t="s">
        <v>285</v>
      </c>
      <c r="AU443" s="171" t="s">
        <v>90</v>
      </c>
      <c r="AV443" s="15" t="s">
        <v>152</v>
      </c>
      <c r="AW443" s="15" t="s">
        <v>36</v>
      </c>
      <c r="AX443" s="15" t="s">
        <v>88</v>
      </c>
      <c r="AY443" s="171" t="s">
        <v>277</v>
      </c>
    </row>
    <row r="444" spans="2:65" s="11" customFormat="1" ht="22.9" customHeight="1">
      <c r="B444" s="124"/>
      <c r="D444" s="125" t="s">
        <v>79</v>
      </c>
      <c r="E444" s="133" t="s">
        <v>654</v>
      </c>
      <c r="F444" s="133" t="s">
        <v>655</v>
      </c>
      <c r="I444" s="127"/>
      <c r="J444" s="134">
        <f>BK444</f>
        <v>0</v>
      </c>
      <c r="L444" s="124"/>
      <c r="M444" s="128"/>
      <c r="P444" s="129">
        <f>SUM(P445:P531)</f>
        <v>0</v>
      </c>
      <c r="R444" s="129">
        <f>SUM(R445:R531)</f>
        <v>6.4275719999999996</v>
      </c>
      <c r="T444" s="130">
        <f>SUM(T445:T531)</f>
        <v>0</v>
      </c>
      <c r="AR444" s="125" t="s">
        <v>88</v>
      </c>
      <c r="AT444" s="131" t="s">
        <v>79</v>
      </c>
      <c r="AU444" s="131" t="s">
        <v>88</v>
      </c>
      <c r="AY444" s="125" t="s">
        <v>277</v>
      </c>
      <c r="BK444" s="132">
        <f>SUM(BK445:BK531)</f>
        <v>0</v>
      </c>
    </row>
    <row r="445" spans="2:65" s="1" customFormat="1" ht="24.2" customHeight="1">
      <c r="B445" s="135"/>
      <c r="C445" s="136" t="s">
        <v>656</v>
      </c>
      <c r="D445" s="136" t="s">
        <v>280</v>
      </c>
      <c r="E445" s="137" t="s">
        <v>304</v>
      </c>
      <c r="F445" s="138" t="s">
        <v>305</v>
      </c>
      <c r="G445" s="139" t="s">
        <v>306</v>
      </c>
      <c r="H445" s="140">
        <v>48</v>
      </c>
      <c r="I445" s="141"/>
      <c r="J445" s="142">
        <f>ROUND(I445*H445,2)</f>
        <v>0</v>
      </c>
      <c r="K445" s="138" t="s">
        <v>283</v>
      </c>
      <c r="L445" s="32"/>
      <c r="M445" s="143" t="s">
        <v>1</v>
      </c>
      <c r="N445" s="144" t="s">
        <v>45</v>
      </c>
      <c r="P445" s="145">
        <f>O445*H445</f>
        <v>0</v>
      </c>
      <c r="Q445" s="145">
        <v>3.0000000000000001E-5</v>
      </c>
      <c r="R445" s="145">
        <f>Q445*H445</f>
        <v>1.4400000000000001E-3</v>
      </c>
      <c r="S445" s="145">
        <v>0</v>
      </c>
      <c r="T445" s="146">
        <f>S445*H445</f>
        <v>0</v>
      </c>
      <c r="AR445" s="147" t="s">
        <v>152</v>
      </c>
      <c r="AT445" s="147" t="s">
        <v>280</v>
      </c>
      <c r="AU445" s="147" t="s">
        <v>90</v>
      </c>
      <c r="AY445" s="17" t="s">
        <v>277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88</v>
      </c>
      <c r="BK445" s="148">
        <f>ROUND(I445*H445,2)</f>
        <v>0</v>
      </c>
      <c r="BL445" s="17" t="s">
        <v>152</v>
      </c>
      <c r="BM445" s="147" t="s">
        <v>657</v>
      </c>
    </row>
    <row r="446" spans="2:65" s="13" customFormat="1" ht="11.25">
      <c r="B446" s="156"/>
      <c r="D446" s="150" t="s">
        <v>285</v>
      </c>
      <c r="E446" s="157" t="s">
        <v>1</v>
      </c>
      <c r="F446" s="158" t="s">
        <v>308</v>
      </c>
      <c r="H446" s="159">
        <v>48</v>
      </c>
      <c r="I446" s="160"/>
      <c r="L446" s="156"/>
      <c r="M446" s="161"/>
      <c r="T446" s="162"/>
      <c r="AT446" s="157" t="s">
        <v>285</v>
      </c>
      <c r="AU446" s="157" t="s">
        <v>90</v>
      </c>
      <c r="AV446" s="13" t="s">
        <v>90</v>
      </c>
      <c r="AW446" s="13" t="s">
        <v>36</v>
      </c>
      <c r="AX446" s="13" t="s">
        <v>88</v>
      </c>
      <c r="AY446" s="157" t="s">
        <v>277</v>
      </c>
    </row>
    <row r="447" spans="2:65" s="1" customFormat="1" ht="24.2" customHeight="1">
      <c r="B447" s="135"/>
      <c r="C447" s="136" t="s">
        <v>658</v>
      </c>
      <c r="D447" s="136" t="s">
        <v>280</v>
      </c>
      <c r="E447" s="137" t="s">
        <v>310</v>
      </c>
      <c r="F447" s="138" t="s">
        <v>311</v>
      </c>
      <c r="G447" s="139" t="s">
        <v>312</v>
      </c>
      <c r="H447" s="140">
        <v>2</v>
      </c>
      <c r="I447" s="141"/>
      <c r="J447" s="142">
        <f>ROUND(I447*H447,2)</f>
        <v>0</v>
      </c>
      <c r="K447" s="138" t="s">
        <v>283</v>
      </c>
      <c r="L447" s="32"/>
      <c r="M447" s="143" t="s">
        <v>1</v>
      </c>
      <c r="N447" s="144" t="s">
        <v>45</v>
      </c>
      <c r="P447" s="145">
        <f>O447*H447</f>
        <v>0</v>
      </c>
      <c r="Q447" s="145">
        <v>0</v>
      </c>
      <c r="R447" s="145">
        <f>Q447*H447</f>
        <v>0</v>
      </c>
      <c r="S447" s="145">
        <v>0</v>
      </c>
      <c r="T447" s="146">
        <f>S447*H447</f>
        <v>0</v>
      </c>
      <c r="AR447" s="147" t="s">
        <v>152</v>
      </c>
      <c r="AT447" s="147" t="s">
        <v>280</v>
      </c>
      <c r="AU447" s="147" t="s">
        <v>90</v>
      </c>
      <c r="AY447" s="17" t="s">
        <v>277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7" t="s">
        <v>88</v>
      </c>
      <c r="BK447" s="148">
        <f>ROUND(I447*H447,2)</f>
        <v>0</v>
      </c>
      <c r="BL447" s="17" t="s">
        <v>152</v>
      </c>
      <c r="BM447" s="147" t="s">
        <v>659</v>
      </c>
    </row>
    <row r="448" spans="2:65" s="1" customFormat="1" ht="16.5" customHeight="1">
      <c r="B448" s="135"/>
      <c r="C448" s="136" t="s">
        <v>660</v>
      </c>
      <c r="D448" s="136" t="s">
        <v>280</v>
      </c>
      <c r="E448" s="137" t="s">
        <v>315</v>
      </c>
      <c r="F448" s="138" t="s">
        <v>316</v>
      </c>
      <c r="G448" s="139" t="s">
        <v>104</v>
      </c>
      <c r="H448" s="140">
        <v>7</v>
      </c>
      <c r="I448" s="141"/>
      <c r="J448" s="142">
        <f>ROUND(I448*H448,2)</f>
        <v>0</v>
      </c>
      <c r="K448" s="138" t="s">
        <v>283</v>
      </c>
      <c r="L448" s="32"/>
      <c r="M448" s="143" t="s">
        <v>1</v>
      </c>
      <c r="N448" s="144" t="s">
        <v>45</v>
      </c>
      <c r="P448" s="145">
        <f>O448*H448</f>
        <v>0</v>
      </c>
      <c r="Q448" s="145">
        <v>3.6900000000000002E-2</v>
      </c>
      <c r="R448" s="145">
        <f>Q448*H448</f>
        <v>0.25830000000000003</v>
      </c>
      <c r="S448" s="145">
        <v>0</v>
      </c>
      <c r="T448" s="146">
        <f>S448*H448</f>
        <v>0</v>
      </c>
      <c r="AR448" s="147" t="s">
        <v>152</v>
      </c>
      <c r="AT448" s="147" t="s">
        <v>280</v>
      </c>
      <c r="AU448" s="147" t="s">
        <v>90</v>
      </c>
      <c r="AY448" s="17" t="s">
        <v>277</v>
      </c>
      <c r="BE448" s="148">
        <f>IF(N448="základní",J448,0)</f>
        <v>0</v>
      </c>
      <c r="BF448" s="148">
        <f>IF(N448="snížená",J448,0)</f>
        <v>0</v>
      </c>
      <c r="BG448" s="148">
        <f>IF(N448="zákl. přenesená",J448,0)</f>
        <v>0</v>
      </c>
      <c r="BH448" s="148">
        <f>IF(N448="sníž. přenesená",J448,0)</f>
        <v>0</v>
      </c>
      <c r="BI448" s="148">
        <f>IF(N448="nulová",J448,0)</f>
        <v>0</v>
      </c>
      <c r="BJ448" s="17" t="s">
        <v>88</v>
      </c>
      <c r="BK448" s="148">
        <f>ROUND(I448*H448,2)</f>
        <v>0</v>
      </c>
      <c r="BL448" s="17" t="s">
        <v>152</v>
      </c>
      <c r="BM448" s="147" t="s">
        <v>661</v>
      </c>
    </row>
    <row r="449" spans="2:65" s="13" customFormat="1" ht="11.25">
      <c r="B449" s="156"/>
      <c r="D449" s="150" t="s">
        <v>285</v>
      </c>
      <c r="E449" s="157" t="s">
        <v>1</v>
      </c>
      <c r="F449" s="158" t="s">
        <v>662</v>
      </c>
      <c r="H449" s="159">
        <v>7</v>
      </c>
      <c r="I449" s="160"/>
      <c r="L449" s="156"/>
      <c r="M449" s="161"/>
      <c r="T449" s="162"/>
      <c r="AT449" s="157" t="s">
        <v>285</v>
      </c>
      <c r="AU449" s="157" t="s">
        <v>90</v>
      </c>
      <c r="AV449" s="13" t="s">
        <v>90</v>
      </c>
      <c r="AW449" s="13" t="s">
        <v>36</v>
      </c>
      <c r="AX449" s="13" t="s">
        <v>80</v>
      </c>
      <c r="AY449" s="157" t="s">
        <v>277</v>
      </c>
    </row>
    <row r="450" spans="2:65" s="15" customFormat="1" ht="11.25">
      <c r="B450" s="170"/>
      <c r="D450" s="150" t="s">
        <v>285</v>
      </c>
      <c r="E450" s="171" t="s">
        <v>1</v>
      </c>
      <c r="F450" s="172" t="s">
        <v>293</v>
      </c>
      <c r="H450" s="173">
        <v>7</v>
      </c>
      <c r="I450" s="174"/>
      <c r="L450" s="170"/>
      <c r="M450" s="175"/>
      <c r="T450" s="176"/>
      <c r="AT450" s="171" t="s">
        <v>285</v>
      </c>
      <c r="AU450" s="171" t="s">
        <v>90</v>
      </c>
      <c r="AV450" s="15" t="s">
        <v>152</v>
      </c>
      <c r="AW450" s="15" t="s">
        <v>36</v>
      </c>
      <c r="AX450" s="15" t="s">
        <v>88</v>
      </c>
      <c r="AY450" s="171" t="s">
        <v>277</v>
      </c>
    </row>
    <row r="451" spans="2:65" s="1" customFormat="1" ht="24.2" customHeight="1">
      <c r="B451" s="135"/>
      <c r="C451" s="136" t="s">
        <v>663</v>
      </c>
      <c r="D451" s="136" t="s">
        <v>280</v>
      </c>
      <c r="E451" s="137" t="s">
        <v>330</v>
      </c>
      <c r="F451" s="138" t="s">
        <v>331</v>
      </c>
      <c r="G451" s="139" t="s">
        <v>104</v>
      </c>
      <c r="H451" s="140">
        <v>26</v>
      </c>
      <c r="I451" s="141"/>
      <c r="J451" s="142">
        <f>ROUND(I451*H451,2)</f>
        <v>0</v>
      </c>
      <c r="K451" s="138" t="s">
        <v>283</v>
      </c>
      <c r="L451" s="32"/>
      <c r="M451" s="143" t="s">
        <v>1</v>
      </c>
      <c r="N451" s="144" t="s">
        <v>45</v>
      </c>
      <c r="P451" s="145">
        <f>O451*H451</f>
        <v>0</v>
      </c>
      <c r="Q451" s="145">
        <v>1E-4</v>
      </c>
      <c r="R451" s="145">
        <f>Q451*H451</f>
        <v>2.6000000000000003E-3</v>
      </c>
      <c r="S451" s="145">
        <v>0</v>
      </c>
      <c r="T451" s="146">
        <f>S451*H451</f>
        <v>0</v>
      </c>
      <c r="AR451" s="147" t="s">
        <v>152</v>
      </c>
      <c r="AT451" s="147" t="s">
        <v>280</v>
      </c>
      <c r="AU451" s="147" t="s">
        <v>90</v>
      </c>
      <c r="AY451" s="17" t="s">
        <v>277</v>
      </c>
      <c r="BE451" s="148">
        <f>IF(N451="základní",J451,0)</f>
        <v>0</v>
      </c>
      <c r="BF451" s="148">
        <f>IF(N451="snížená",J451,0)</f>
        <v>0</v>
      </c>
      <c r="BG451" s="148">
        <f>IF(N451="zákl. přenesená",J451,0)</f>
        <v>0</v>
      </c>
      <c r="BH451" s="148">
        <f>IF(N451="sníž. přenesená",J451,0)</f>
        <v>0</v>
      </c>
      <c r="BI451" s="148">
        <f>IF(N451="nulová",J451,0)</f>
        <v>0</v>
      </c>
      <c r="BJ451" s="17" t="s">
        <v>88</v>
      </c>
      <c r="BK451" s="148">
        <f>ROUND(I451*H451,2)</f>
        <v>0</v>
      </c>
      <c r="BL451" s="17" t="s">
        <v>152</v>
      </c>
      <c r="BM451" s="147" t="s">
        <v>664</v>
      </c>
    </row>
    <row r="452" spans="2:65" s="13" customFormat="1" ht="11.25">
      <c r="B452" s="156"/>
      <c r="D452" s="150" t="s">
        <v>285</v>
      </c>
      <c r="E452" s="157" t="s">
        <v>222</v>
      </c>
      <c r="F452" s="158" t="s">
        <v>665</v>
      </c>
      <c r="H452" s="159">
        <v>26</v>
      </c>
      <c r="I452" s="160"/>
      <c r="L452" s="156"/>
      <c r="M452" s="161"/>
      <c r="T452" s="162"/>
      <c r="AT452" s="157" t="s">
        <v>285</v>
      </c>
      <c r="AU452" s="157" t="s">
        <v>90</v>
      </c>
      <c r="AV452" s="13" t="s">
        <v>90</v>
      </c>
      <c r="AW452" s="13" t="s">
        <v>36</v>
      </c>
      <c r="AX452" s="13" t="s">
        <v>88</v>
      </c>
      <c r="AY452" s="157" t="s">
        <v>277</v>
      </c>
    </row>
    <row r="453" spans="2:65" s="1" customFormat="1" ht="24.2" customHeight="1">
      <c r="B453" s="135"/>
      <c r="C453" s="136" t="s">
        <v>666</v>
      </c>
      <c r="D453" s="136" t="s">
        <v>280</v>
      </c>
      <c r="E453" s="137" t="s">
        <v>335</v>
      </c>
      <c r="F453" s="138" t="s">
        <v>336</v>
      </c>
      <c r="G453" s="139" t="s">
        <v>104</v>
      </c>
      <c r="H453" s="140">
        <v>26</v>
      </c>
      <c r="I453" s="141"/>
      <c r="J453" s="142">
        <f>ROUND(I453*H453,2)</f>
        <v>0</v>
      </c>
      <c r="K453" s="138" t="s">
        <v>283</v>
      </c>
      <c r="L453" s="32"/>
      <c r="M453" s="143" t="s">
        <v>1</v>
      </c>
      <c r="N453" s="144" t="s">
        <v>45</v>
      </c>
      <c r="P453" s="145">
        <f>O453*H453</f>
        <v>0</v>
      </c>
      <c r="Q453" s="145">
        <v>0</v>
      </c>
      <c r="R453" s="145">
        <f>Q453*H453</f>
        <v>0</v>
      </c>
      <c r="S453" s="145">
        <v>0</v>
      </c>
      <c r="T453" s="146">
        <f>S453*H453</f>
        <v>0</v>
      </c>
      <c r="AR453" s="147" t="s">
        <v>152</v>
      </c>
      <c r="AT453" s="147" t="s">
        <v>280</v>
      </c>
      <c r="AU453" s="147" t="s">
        <v>90</v>
      </c>
      <c r="AY453" s="17" t="s">
        <v>277</v>
      </c>
      <c r="BE453" s="148">
        <f>IF(N453="základní",J453,0)</f>
        <v>0</v>
      </c>
      <c r="BF453" s="148">
        <f>IF(N453="snížená",J453,0)</f>
        <v>0</v>
      </c>
      <c r="BG453" s="148">
        <f>IF(N453="zákl. přenesená",J453,0)</f>
        <v>0</v>
      </c>
      <c r="BH453" s="148">
        <f>IF(N453="sníž. přenesená",J453,0)</f>
        <v>0</v>
      </c>
      <c r="BI453" s="148">
        <f>IF(N453="nulová",J453,0)</f>
        <v>0</v>
      </c>
      <c r="BJ453" s="17" t="s">
        <v>88</v>
      </c>
      <c r="BK453" s="148">
        <f>ROUND(I453*H453,2)</f>
        <v>0</v>
      </c>
      <c r="BL453" s="17" t="s">
        <v>152</v>
      </c>
      <c r="BM453" s="147" t="s">
        <v>667</v>
      </c>
    </row>
    <row r="454" spans="2:65" s="13" customFormat="1" ht="11.25">
      <c r="B454" s="156"/>
      <c r="D454" s="150" t="s">
        <v>285</v>
      </c>
      <c r="E454" s="157" t="s">
        <v>1</v>
      </c>
      <c r="F454" s="158" t="s">
        <v>222</v>
      </c>
      <c r="H454" s="159">
        <v>26</v>
      </c>
      <c r="I454" s="160"/>
      <c r="L454" s="156"/>
      <c r="M454" s="161"/>
      <c r="T454" s="162"/>
      <c r="AT454" s="157" t="s">
        <v>285</v>
      </c>
      <c r="AU454" s="157" t="s">
        <v>90</v>
      </c>
      <c r="AV454" s="13" t="s">
        <v>90</v>
      </c>
      <c r="AW454" s="13" t="s">
        <v>36</v>
      </c>
      <c r="AX454" s="13" t="s">
        <v>88</v>
      </c>
      <c r="AY454" s="157" t="s">
        <v>277</v>
      </c>
    </row>
    <row r="455" spans="2:65" s="1" customFormat="1" ht="24.2" customHeight="1">
      <c r="B455" s="135"/>
      <c r="C455" s="136" t="s">
        <v>668</v>
      </c>
      <c r="D455" s="136" t="s">
        <v>280</v>
      </c>
      <c r="E455" s="137" t="s">
        <v>339</v>
      </c>
      <c r="F455" s="138" t="s">
        <v>340</v>
      </c>
      <c r="G455" s="139" t="s">
        <v>104</v>
      </c>
      <c r="H455" s="140">
        <v>4.4000000000000004</v>
      </c>
      <c r="I455" s="141"/>
      <c r="J455" s="142">
        <f>ROUND(I455*H455,2)</f>
        <v>0</v>
      </c>
      <c r="K455" s="138" t="s">
        <v>283</v>
      </c>
      <c r="L455" s="32"/>
      <c r="M455" s="143" t="s">
        <v>1</v>
      </c>
      <c r="N455" s="144" t="s">
        <v>45</v>
      </c>
      <c r="P455" s="145">
        <f>O455*H455</f>
        <v>0</v>
      </c>
      <c r="Q455" s="145">
        <v>4.6999999999999999E-4</v>
      </c>
      <c r="R455" s="145">
        <f>Q455*H455</f>
        <v>2.068E-3</v>
      </c>
      <c r="S455" s="145">
        <v>0</v>
      </c>
      <c r="T455" s="146">
        <f>S455*H455</f>
        <v>0</v>
      </c>
      <c r="AR455" s="147" t="s">
        <v>152</v>
      </c>
      <c r="AT455" s="147" t="s">
        <v>280</v>
      </c>
      <c r="AU455" s="147" t="s">
        <v>90</v>
      </c>
      <c r="AY455" s="17" t="s">
        <v>277</v>
      </c>
      <c r="BE455" s="148">
        <f>IF(N455="základní",J455,0)</f>
        <v>0</v>
      </c>
      <c r="BF455" s="148">
        <f>IF(N455="snížená",J455,0)</f>
        <v>0</v>
      </c>
      <c r="BG455" s="148">
        <f>IF(N455="zákl. přenesená",J455,0)</f>
        <v>0</v>
      </c>
      <c r="BH455" s="148">
        <f>IF(N455="sníž. přenesená",J455,0)</f>
        <v>0</v>
      </c>
      <c r="BI455" s="148">
        <f>IF(N455="nulová",J455,0)</f>
        <v>0</v>
      </c>
      <c r="BJ455" s="17" t="s">
        <v>88</v>
      </c>
      <c r="BK455" s="148">
        <f>ROUND(I455*H455,2)</f>
        <v>0</v>
      </c>
      <c r="BL455" s="17" t="s">
        <v>152</v>
      </c>
      <c r="BM455" s="147" t="s">
        <v>669</v>
      </c>
    </row>
    <row r="456" spans="2:65" s="13" customFormat="1" ht="11.25">
      <c r="B456" s="156"/>
      <c r="D456" s="150" t="s">
        <v>285</v>
      </c>
      <c r="E456" s="157" t="s">
        <v>224</v>
      </c>
      <c r="F456" s="158" t="s">
        <v>593</v>
      </c>
      <c r="H456" s="159">
        <v>4.4000000000000004</v>
      </c>
      <c r="I456" s="160"/>
      <c r="L456" s="156"/>
      <c r="M456" s="161"/>
      <c r="T456" s="162"/>
      <c r="AT456" s="157" t="s">
        <v>285</v>
      </c>
      <c r="AU456" s="157" t="s">
        <v>90</v>
      </c>
      <c r="AV456" s="13" t="s">
        <v>90</v>
      </c>
      <c r="AW456" s="13" t="s">
        <v>36</v>
      </c>
      <c r="AX456" s="13" t="s">
        <v>88</v>
      </c>
      <c r="AY456" s="157" t="s">
        <v>277</v>
      </c>
    </row>
    <row r="457" spans="2:65" s="1" customFormat="1" ht="24.2" customHeight="1">
      <c r="B457" s="135"/>
      <c r="C457" s="136" t="s">
        <v>670</v>
      </c>
      <c r="D457" s="136" t="s">
        <v>280</v>
      </c>
      <c r="E457" s="137" t="s">
        <v>344</v>
      </c>
      <c r="F457" s="138" t="s">
        <v>345</v>
      </c>
      <c r="G457" s="139" t="s">
        <v>104</v>
      </c>
      <c r="H457" s="140">
        <v>4.4000000000000004</v>
      </c>
      <c r="I457" s="141"/>
      <c r="J457" s="142">
        <f>ROUND(I457*H457,2)</f>
        <v>0</v>
      </c>
      <c r="K457" s="138" t="s">
        <v>283</v>
      </c>
      <c r="L457" s="32"/>
      <c r="M457" s="143" t="s">
        <v>1</v>
      </c>
      <c r="N457" s="144" t="s">
        <v>45</v>
      </c>
      <c r="P457" s="145">
        <f>O457*H457</f>
        <v>0</v>
      </c>
      <c r="Q457" s="145">
        <v>0</v>
      </c>
      <c r="R457" s="145">
        <f>Q457*H457</f>
        <v>0</v>
      </c>
      <c r="S457" s="145">
        <v>0</v>
      </c>
      <c r="T457" s="146">
        <f>S457*H457</f>
        <v>0</v>
      </c>
      <c r="AR457" s="147" t="s">
        <v>152</v>
      </c>
      <c r="AT457" s="147" t="s">
        <v>280</v>
      </c>
      <c r="AU457" s="147" t="s">
        <v>90</v>
      </c>
      <c r="AY457" s="17" t="s">
        <v>277</v>
      </c>
      <c r="BE457" s="148">
        <f>IF(N457="základní",J457,0)</f>
        <v>0</v>
      </c>
      <c r="BF457" s="148">
        <f>IF(N457="snížená",J457,0)</f>
        <v>0</v>
      </c>
      <c r="BG457" s="148">
        <f>IF(N457="zákl. přenesená",J457,0)</f>
        <v>0</v>
      </c>
      <c r="BH457" s="148">
        <f>IF(N457="sníž. přenesená",J457,0)</f>
        <v>0</v>
      </c>
      <c r="BI457" s="148">
        <f>IF(N457="nulová",J457,0)</f>
        <v>0</v>
      </c>
      <c r="BJ457" s="17" t="s">
        <v>88</v>
      </c>
      <c r="BK457" s="148">
        <f>ROUND(I457*H457,2)</f>
        <v>0</v>
      </c>
      <c r="BL457" s="17" t="s">
        <v>152</v>
      </c>
      <c r="BM457" s="147" t="s">
        <v>671</v>
      </c>
    </row>
    <row r="458" spans="2:65" s="13" customFormat="1" ht="11.25">
      <c r="B458" s="156"/>
      <c r="D458" s="150" t="s">
        <v>285</v>
      </c>
      <c r="E458" s="157" t="s">
        <v>1</v>
      </c>
      <c r="F458" s="158" t="s">
        <v>224</v>
      </c>
      <c r="H458" s="159">
        <v>4.4000000000000004</v>
      </c>
      <c r="I458" s="160"/>
      <c r="L458" s="156"/>
      <c r="M458" s="161"/>
      <c r="T458" s="162"/>
      <c r="AT458" s="157" t="s">
        <v>285</v>
      </c>
      <c r="AU458" s="157" t="s">
        <v>90</v>
      </c>
      <c r="AV458" s="13" t="s">
        <v>90</v>
      </c>
      <c r="AW458" s="13" t="s">
        <v>36</v>
      </c>
      <c r="AX458" s="13" t="s">
        <v>88</v>
      </c>
      <c r="AY458" s="157" t="s">
        <v>277</v>
      </c>
    </row>
    <row r="459" spans="2:65" s="1" customFormat="1" ht="37.9" customHeight="1">
      <c r="B459" s="135"/>
      <c r="C459" s="136" t="s">
        <v>672</v>
      </c>
      <c r="D459" s="136" t="s">
        <v>280</v>
      </c>
      <c r="E459" s="137" t="s">
        <v>348</v>
      </c>
      <c r="F459" s="138" t="s">
        <v>349</v>
      </c>
      <c r="G459" s="139" t="s">
        <v>96</v>
      </c>
      <c r="H459" s="140">
        <v>35.64</v>
      </c>
      <c r="I459" s="141"/>
      <c r="J459" s="142">
        <f>ROUND(I459*H459,2)</f>
        <v>0</v>
      </c>
      <c r="K459" s="138" t="s">
        <v>283</v>
      </c>
      <c r="L459" s="32"/>
      <c r="M459" s="143" t="s">
        <v>1</v>
      </c>
      <c r="N459" s="144" t="s">
        <v>45</v>
      </c>
      <c r="P459" s="145">
        <f>O459*H459</f>
        <v>0</v>
      </c>
      <c r="Q459" s="145">
        <v>0</v>
      </c>
      <c r="R459" s="145">
        <f>Q459*H459</f>
        <v>0</v>
      </c>
      <c r="S459" s="145">
        <v>0</v>
      </c>
      <c r="T459" s="146">
        <f>S459*H459</f>
        <v>0</v>
      </c>
      <c r="AR459" s="147" t="s">
        <v>152</v>
      </c>
      <c r="AT459" s="147" t="s">
        <v>280</v>
      </c>
      <c r="AU459" s="147" t="s">
        <v>90</v>
      </c>
      <c r="AY459" s="17" t="s">
        <v>277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7" t="s">
        <v>88</v>
      </c>
      <c r="BK459" s="148">
        <f>ROUND(I459*H459,2)</f>
        <v>0</v>
      </c>
      <c r="BL459" s="17" t="s">
        <v>152</v>
      </c>
      <c r="BM459" s="147" t="s">
        <v>673</v>
      </c>
    </row>
    <row r="460" spans="2:65" s="12" customFormat="1" ht="11.25">
      <c r="B460" s="149"/>
      <c r="D460" s="150" t="s">
        <v>285</v>
      </c>
      <c r="E460" s="151" t="s">
        <v>1</v>
      </c>
      <c r="F460" s="152" t="s">
        <v>674</v>
      </c>
      <c r="H460" s="151" t="s">
        <v>1</v>
      </c>
      <c r="I460" s="153"/>
      <c r="L460" s="149"/>
      <c r="M460" s="154"/>
      <c r="T460" s="155"/>
      <c r="AT460" s="151" t="s">
        <v>285</v>
      </c>
      <c r="AU460" s="151" t="s">
        <v>90</v>
      </c>
      <c r="AV460" s="12" t="s">
        <v>88</v>
      </c>
      <c r="AW460" s="12" t="s">
        <v>36</v>
      </c>
      <c r="AX460" s="12" t="s">
        <v>80</v>
      </c>
      <c r="AY460" s="151" t="s">
        <v>277</v>
      </c>
    </row>
    <row r="461" spans="2:65" s="13" customFormat="1" ht="11.25">
      <c r="B461" s="156"/>
      <c r="D461" s="150" t="s">
        <v>285</v>
      </c>
      <c r="E461" s="157" t="s">
        <v>1</v>
      </c>
      <c r="F461" s="158" t="s">
        <v>675</v>
      </c>
      <c r="H461" s="159">
        <v>35.64</v>
      </c>
      <c r="I461" s="160"/>
      <c r="L461" s="156"/>
      <c r="M461" s="161"/>
      <c r="T461" s="162"/>
      <c r="AT461" s="157" t="s">
        <v>285</v>
      </c>
      <c r="AU461" s="157" t="s">
        <v>90</v>
      </c>
      <c r="AV461" s="13" t="s">
        <v>90</v>
      </c>
      <c r="AW461" s="13" t="s">
        <v>36</v>
      </c>
      <c r="AX461" s="13" t="s">
        <v>80</v>
      </c>
      <c r="AY461" s="157" t="s">
        <v>277</v>
      </c>
    </row>
    <row r="462" spans="2:65" s="15" customFormat="1" ht="11.25">
      <c r="B462" s="170"/>
      <c r="D462" s="150" t="s">
        <v>285</v>
      </c>
      <c r="E462" s="171" t="s">
        <v>225</v>
      </c>
      <c r="F462" s="172" t="s">
        <v>293</v>
      </c>
      <c r="H462" s="173">
        <v>35.64</v>
      </c>
      <c r="I462" s="174"/>
      <c r="L462" s="170"/>
      <c r="M462" s="175"/>
      <c r="T462" s="176"/>
      <c r="AT462" s="171" t="s">
        <v>285</v>
      </c>
      <c r="AU462" s="171" t="s">
        <v>90</v>
      </c>
      <c r="AV462" s="15" t="s">
        <v>152</v>
      </c>
      <c r="AW462" s="15" t="s">
        <v>36</v>
      </c>
      <c r="AX462" s="15" t="s">
        <v>88</v>
      </c>
      <c r="AY462" s="171" t="s">
        <v>277</v>
      </c>
    </row>
    <row r="463" spans="2:65" s="1" customFormat="1" ht="24.2" customHeight="1">
      <c r="B463" s="135"/>
      <c r="C463" s="136" t="s">
        <v>676</v>
      </c>
      <c r="D463" s="136" t="s">
        <v>280</v>
      </c>
      <c r="E463" s="137" t="s">
        <v>488</v>
      </c>
      <c r="F463" s="138" t="s">
        <v>489</v>
      </c>
      <c r="G463" s="139" t="s">
        <v>96</v>
      </c>
      <c r="H463" s="140">
        <v>13.552</v>
      </c>
      <c r="I463" s="141"/>
      <c r="J463" s="142">
        <f>ROUND(I463*H463,2)</f>
        <v>0</v>
      </c>
      <c r="K463" s="138" t="s">
        <v>283</v>
      </c>
      <c r="L463" s="32"/>
      <c r="M463" s="143" t="s">
        <v>1</v>
      </c>
      <c r="N463" s="144" t="s">
        <v>45</v>
      </c>
      <c r="P463" s="145">
        <f>O463*H463</f>
        <v>0</v>
      </c>
      <c r="Q463" s="145">
        <v>0</v>
      </c>
      <c r="R463" s="145">
        <f>Q463*H463</f>
        <v>0</v>
      </c>
      <c r="S463" s="145">
        <v>0</v>
      </c>
      <c r="T463" s="146">
        <f>S463*H463</f>
        <v>0</v>
      </c>
      <c r="AR463" s="147" t="s">
        <v>152</v>
      </c>
      <c r="AT463" s="147" t="s">
        <v>280</v>
      </c>
      <c r="AU463" s="147" t="s">
        <v>90</v>
      </c>
      <c r="AY463" s="17" t="s">
        <v>277</v>
      </c>
      <c r="BE463" s="148">
        <f>IF(N463="základní",J463,0)</f>
        <v>0</v>
      </c>
      <c r="BF463" s="148">
        <f>IF(N463="snížená",J463,0)</f>
        <v>0</v>
      </c>
      <c r="BG463" s="148">
        <f>IF(N463="zákl. přenesená",J463,0)</f>
        <v>0</v>
      </c>
      <c r="BH463" s="148">
        <f>IF(N463="sníž. přenesená",J463,0)</f>
        <v>0</v>
      </c>
      <c r="BI463" s="148">
        <f>IF(N463="nulová",J463,0)</f>
        <v>0</v>
      </c>
      <c r="BJ463" s="17" t="s">
        <v>88</v>
      </c>
      <c r="BK463" s="148">
        <f>ROUND(I463*H463,2)</f>
        <v>0</v>
      </c>
      <c r="BL463" s="17" t="s">
        <v>152</v>
      </c>
      <c r="BM463" s="147" t="s">
        <v>677</v>
      </c>
    </row>
    <row r="464" spans="2:65" s="12" customFormat="1" ht="22.5">
      <c r="B464" s="149"/>
      <c r="D464" s="150" t="s">
        <v>285</v>
      </c>
      <c r="E464" s="151" t="s">
        <v>1</v>
      </c>
      <c r="F464" s="152" t="s">
        <v>600</v>
      </c>
      <c r="H464" s="151" t="s">
        <v>1</v>
      </c>
      <c r="I464" s="153"/>
      <c r="L464" s="149"/>
      <c r="M464" s="154"/>
      <c r="T464" s="155"/>
      <c r="AT464" s="151" t="s">
        <v>285</v>
      </c>
      <c r="AU464" s="151" t="s">
        <v>90</v>
      </c>
      <c r="AV464" s="12" t="s">
        <v>88</v>
      </c>
      <c r="AW464" s="12" t="s">
        <v>36</v>
      </c>
      <c r="AX464" s="12" t="s">
        <v>80</v>
      </c>
      <c r="AY464" s="151" t="s">
        <v>277</v>
      </c>
    </row>
    <row r="465" spans="2:65" s="12" customFormat="1" ht="33.75">
      <c r="B465" s="149"/>
      <c r="D465" s="150" t="s">
        <v>285</v>
      </c>
      <c r="E465" s="151" t="s">
        <v>1</v>
      </c>
      <c r="F465" s="152" t="s">
        <v>678</v>
      </c>
      <c r="H465" s="151" t="s">
        <v>1</v>
      </c>
      <c r="I465" s="153"/>
      <c r="L465" s="149"/>
      <c r="M465" s="154"/>
      <c r="T465" s="155"/>
      <c r="AT465" s="151" t="s">
        <v>285</v>
      </c>
      <c r="AU465" s="151" t="s">
        <v>90</v>
      </c>
      <c r="AV465" s="12" t="s">
        <v>88</v>
      </c>
      <c r="AW465" s="12" t="s">
        <v>36</v>
      </c>
      <c r="AX465" s="12" t="s">
        <v>80</v>
      </c>
      <c r="AY465" s="151" t="s">
        <v>277</v>
      </c>
    </row>
    <row r="466" spans="2:65" s="13" customFormat="1" ht="11.25">
      <c r="B466" s="156"/>
      <c r="D466" s="150" t="s">
        <v>285</v>
      </c>
      <c r="E466" s="157" t="s">
        <v>1</v>
      </c>
      <c r="F466" s="158" t="s">
        <v>679</v>
      </c>
      <c r="H466" s="159">
        <v>6.6219999999999999</v>
      </c>
      <c r="I466" s="160"/>
      <c r="L466" s="156"/>
      <c r="M466" s="161"/>
      <c r="T466" s="162"/>
      <c r="AT466" s="157" t="s">
        <v>285</v>
      </c>
      <c r="AU466" s="157" t="s">
        <v>90</v>
      </c>
      <c r="AV466" s="13" t="s">
        <v>90</v>
      </c>
      <c r="AW466" s="13" t="s">
        <v>36</v>
      </c>
      <c r="AX466" s="13" t="s">
        <v>80</v>
      </c>
      <c r="AY466" s="157" t="s">
        <v>277</v>
      </c>
    </row>
    <row r="467" spans="2:65" s="12" customFormat="1" ht="22.5">
      <c r="B467" s="149"/>
      <c r="D467" s="150" t="s">
        <v>285</v>
      </c>
      <c r="E467" s="151" t="s">
        <v>1</v>
      </c>
      <c r="F467" s="152" t="s">
        <v>680</v>
      </c>
      <c r="H467" s="151" t="s">
        <v>1</v>
      </c>
      <c r="I467" s="153"/>
      <c r="L467" s="149"/>
      <c r="M467" s="154"/>
      <c r="T467" s="155"/>
      <c r="AT467" s="151" t="s">
        <v>285</v>
      </c>
      <c r="AU467" s="151" t="s">
        <v>90</v>
      </c>
      <c r="AV467" s="12" t="s">
        <v>88</v>
      </c>
      <c r="AW467" s="12" t="s">
        <v>36</v>
      </c>
      <c r="AX467" s="12" t="s">
        <v>80</v>
      </c>
      <c r="AY467" s="151" t="s">
        <v>277</v>
      </c>
    </row>
    <row r="468" spans="2:65" s="13" customFormat="1" ht="11.25">
      <c r="B468" s="156"/>
      <c r="D468" s="150" t="s">
        <v>285</v>
      </c>
      <c r="E468" s="157" t="s">
        <v>1</v>
      </c>
      <c r="F468" s="158" t="s">
        <v>681</v>
      </c>
      <c r="H468" s="159">
        <v>4.1580000000000004</v>
      </c>
      <c r="I468" s="160"/>
      <c r="L468" s="156"/>
      <c r="M468" s="161"/>
      <c r="T468" s="162"/>
      <c r="AT468" s="157" t="s">
        <v>285</v>
      </c>
      <c r="AU468" s="157" t="s">
        <v>90</v>
      </c>
      <c r="AV468" s="13" t="s">
        <v>90</v>
      </c>
      <c r="AW468" s="13" t="s">
        <v>36</v>
      </c>
      <c r="AX468" s="13" t="s">
        <v>80</v>
      </c>
      <c r="AY468" s="157" t="s">
        <v>277</v>
      </c>
    </row>
    <row r="469" spans="2:65" s="12" customFormat="1" ht="11.25">
      <c r="B469" s="149"/>
      <c r="D469" s="150" t="s">
        <v>285</v>
      </c>
      <c r="E469" s="151" t="s">
        <v>1</v>
      </c>
      <c r="F469" s="152" t="s">
        <v>682</v>
      </c>
      <c r="H469" s="151" t="s">
        <v>1</v>
      </c>
      <c r="I469" s="153"/>
      <c r="L469" s="149"/>
      <c r="M469" s="154"/>
      <c r="T469" s="155"/>
      <c r="AT469" s="151" t="s">
        <v>285</v>
      </c>
      <c r="AU469" s="151" t="s">
        <v>90</v>
      </c>
      <c r="AV469" s="12" t="s">
        <v>88</v>
      </c>
      <c r="AW469" s="12" t="s">
        <v>36</v>
      </c>
      <c r="AX469" s="12" t="s">
        <v>80</v>
      </c>
      <c r="AY469" s="151" t="s">
        <v>277</v>
      </c>
    </row>
    <row r="470" spans="2:65" s="13" customFormat="1" ht="11.25">
      <c r="B470" s="156"/>
      <c r="D470" s="150" t="s">
        <v>285</v>
      </c>
      <c r="E470" s="157" t="s">
        <v>1</v>
      </c>
      <c r="F470" s="158" t="s">
        <v>683</v>
      </c>
      <c r="H470" s="159">
        <v>2.7719999999999998</v>
      </c>
      <c r="I470" s="160"/>
      <c r="L470" s="156"/>
      <c r="M470" s="161"/>
      <c r="T470" s="162"/>
      <c r="AT470" s="157" t="s">
        <v>285</v>
      </c>
      <c r="AU470" s="157" t="s">
        <v>90</v>
      </c>
      <c r="AV470" s="13" t="s">
        <v>90</v>
      </c>
      <c r="AW470" s="13" t="s">
        <v>36</v>
      </c>
      <c r="AX470" s="13" t="s">
        <v>80</v>
      </c>
      <c r="AY470" s="157" t="s">
        <v>277</v>
      </c>
    </row>
    <row r="471" spans="2:65" s="15" customFormat="1" ht="11.25">
      <c r="B471" s="170"/>
      <c r="D471" s="150" t="s">
        <v>285</v>
      </c>
      <c r="E471" s="171" t="s">
        <v>227</v>
      </c>
      <c r="F471" s="172" t="s">
        <v>293</v>
      </c>
      <c r="H471" s="173">
        <v>13.552</v>
      </c>
      <c r="I471" s="174"/>
      <c r="L471" s="170"/>
      <c r="M471" s="175"/>
      <c r="T471" s="176"/>
      <c r="AT471" s="171" t="s">
        <v>285</v>
      </c>
      <c r="AU471" s="171" t="s">
        <v>90</v>
      </c>
      <c r="AV471" s="15" t="s">
        <v>152</v>
      </c>
      <c r="AW471" s="15" t="s">
        <v>36</v>
      </c>
      <c r="AX471" s="15" t="s">
        <v>88</v>
      </c>
      <c r="AY471" s="171" t="s">
        <v>277</v>
      </c>
    </row>
    <row r="472" spans="2:65" s="1" customFormat="1" ht="24.2" customHeight="1">
      <c r="B472" s="135"/>
      <c r="C472" s="136" t="s">
        <v>684</v>
      </c>
      <c r="D472" s="136" t="s">
        <v>280</v>
      </c>
      <c r="E472" s="137" t="s">
        <v>503</v>
      </c>
      <c r="F472" s="138" t="s">
        <v>504</v>
      </c>
      <c r="G472" s="139" t="s">
        <v>96</v>
      </c>
      <c r="H472" s="140">
        <v>0.375</v>
      </c>
      <c r="I472" s="141"/>
      <c r="J472" s="142">
        <f>ROUND(I472*H472,2)</f>
        <v>0</v>
      </c>
      <c r="K472" s="138" t="s">
        <v>283</v>
      </c>
      <c r="L472" s="32"/>
      <c r="M472" s="143" t="s">
        <v>1</v>
      </c>
      <c r="N472" s="144" t="s">
        <v>45</v>
      </c>
      <c r="P472" s="145">
        <f>O472*H472</f>
        <v>0</v>
      </c>
      <c r="Q472" s="145">
        <v>0</v>
      </c>
      <c r="R472" s="145">
        <f>Q472*H472</f>
        <v>0</v>
      </c>
      <c r="S472" s="145">
        <v>0</v>
      </c>
      <c r="T472" s="146">
        <f>S472*H472</f>
        <v>0</v>
      </c>
      <c r="AR472" s="147" t="s">
        <v>152</v>
      </c>
      <c r="AT472" s="147" t="s">
        <v>280</v>
      </c>
      <c r="AU472" s="147" t="s">
        <v>90</v>
      </c>
      <c r="AY472" s="17" t="s">
        <v>277</v>
      </c>
      <c r="BE472" s="148">
        <f>IF(N472="základní",J472,0)</f>
        <v>0</v>
      </c>
      <c r="BF472" s="148">
        <f>IF(N472="snížená",J472,0)</f>
        <v>0</v>
      </c>
      <c r="BG472" s="148">
        <f>IF(N472="zákl. přenesená",J472,0)</f>
        <v>0</v>
      </c>
      <c r="BH472" s="148">
        <f>IF(N472="sníž. přenesená",J472,0)</f>
        <v>0</v>
      </c>
      <c r="BI472" s="148">
        <f>IF(N472="nulová",J472,0)</f>
        <v>0</v>
      </c>
      <c r="BJ472" s="17" t="s">
        <v>88</v>
      </c>
      <c r="BK472" s="148">
        <f>ROUND(I472*H472,2)</f>
        <v>0</v>
      </c>
      <c r="BL472" s="17" t="s">
        <v>152</v>
      </c>
      <c r="BM472" s="147" t="s">
        <v>685</v>
      </c>
    </row>
    <row r="473" spans="2:65" s="13" customFormat="1" ht="11.25">
      <c r="B473" s="156"/>
      <c r="D473" s="150" t="s">
        <v>285</v>
      </c>
      <c r="E473" s="157" t="s">
        <v>1</v>
      </c>
      <c r="F473" s="158" t="s">
        <v>686</v>
      </c>
      <c r="H473" s="159">
        <v>0.375</v>
      </c>
      <c r="I473" s="160"/>
      <c r="L473" s="156"/>
      <c r="M473" s="161"/>
      <c r="T473" s="162"/>
      <c r="AT473" s="157" t="s">
        <v>285</v>
      </c>
      <c r="AU473" s="157" t="s">
        <v>90</v>
      </c>
      <c r="AV473" s="13" t="s">
        <v>90</v>
      </c>
      <c r="AW473" s="13" t="s">
        <v>36</v>
      </c>
      <c r="AX473" s="13" t="s">
        <v>80</v>
      </c>
      <c r="AY473" s="157" t="s">
        <v>277</v>
      </c>
    </row>
    <row r="474" spans="2:65" s="15" customFormat="1" ht="11.25">
      <c r="B474" s="170"/>
      <c r="D474" s="150" t="s">
        <v>285</v>
      </c>
      <c r="E474" s="171" t="s">
        <v>229</v>
      </c>
      <c r="F474" s="172" t="s">
        <v>293</v>
      </c>
      <c r="H474" s="173">
        <v>0.375</v>
      </c>
      <c r="I474" s="174"/>
      <c r="L474" s="170"/>
      <c r="M474" s="175"/>
      <c r="T474" s="176"/>
      <c r="AT474" s="171" t="s">
        <v>285</v>
      </c>
      <c r="AU474" s="171" t="s">
        <v>90</v>
      </c>
      <c r="AV474" s="15" t="s">
        <v>152</v>
      </c>
      <c r="AW474" s="15" t="s">
        <v>36</v>
      </c>
      <c r="AX474" s="15" t="s">
        <v>88</v>
      </c>
      <c r="AY474" s="171" t="s">
        <v>277</v>
      </c>
    </row>
    <row r="475" spans="2:65" s="1" customFormat="1" ht="24.2" customHeight="1">
      <c r="B475" s="135"/>
      <c r="C475" s="136" t="s">
        <v>687</v>
      </c>
      <c r="D475" s="136" t="s">
        <v>280</v>
      </c>
      <c r="E475" s="137" t="s">
        <v>364</v>
      </c>
      <c r="F475" s="138" t="s">
        <v>365</v>
      </c>
      <c r="G475" s="139" t="s">
        <v>96</v>
      </c>
      <c r="H475" s="140">
        <v>6.2480000000000002</v>
      </c>
      <c r="I475" s="141"/>
      <c r="J475" s="142">
        <f>ROUND(I475*H475,2)</f>
        <v>0</v>
      </c>
      <c r="K475" s="138" t="s">
        <v>283</v>
      </c>
      <c r="L475" s="32"/>
      <c r="M475" s="143" t="s">
        <v>1</v>
      </c>
      <c r="N475" s="144" t="s">
        <v>45</v>
      </c>
      <c r="P475" s="145">
        <f>O475*H475</f>
        <v>0</v>
      </c>
      <c r="Q475" s="145">
        <v>0</v>
      </c>
      <c r="R475" s="145">
        <f>Q475*H475</f>
        <v>0</v>
      </c>
      <c r="S475" s="145">
        <v>0</v>
      </c>
      <c r="T475" s="146">
        <f>S475*H475</f>
        <v>0</v>
      </c>
      <c r="AR475" s="147" t="s">
        <v>152</v>
      </c>
      <c r="AT475" s="147" t="s">
        <v>280</v>
      </c>
      <c r="AU475" s="147" t="s">
        <v>90</v>
      </c>
      <c r="AY475" s="17" t="s">
        <v>277</v>
      </c>
      <c r="BE475" s="148">
        <f>IF(N475="základní",J475,0)</f>
        <v>0</v>
      </c>
      <c r="BF475" s="148">
        <f>IF(N475="snížená",J475,0)</f>
        <v>0</v>
      </c>
      <c r="BG475" s="148">
        <f>IF(N475="zákl. přenesená",J475,0)</f>
        <v>0</v>
      </c>
      <c r="BH475" s="148">
        <f>IF(N475="sníž. přenesená",J475,0)</f>
        <v>0</v>
      </c>
      <c r="BI475" s="148">
        <f>IF(N475="nulová",J475,0)</f>
        <v>0</v>
      </c>
      <c r="BJ475" s="17" t="s">
        <v>88</v>
      </c>
      <c r="BK475" s="148">
        <f>ROUND(I475*H475,2)</f>
        <v>0</v>
      </c>
      <c r="BL475" s="17" t="s">
        <v>152</v>
      </c>
      <c r="BM475" s="147" t="s">
        <v>688</v>
      </c>
    </row>
    <row r="476" spans="2:65" s="13" customFormat="1" ht="22.5">
      <c r="B476" s="156"/>
      <c r="D476" s="150" t="s">
        <v>285</v>
      </c>
      <c r="E476" s="157" t="s">
        <v>1</v>
      </c>
      <c r="F476" s="158" t="s">
        <v>689</v>
      </c>
      <c r="H476" s="159">
        <v>6.2480000000000002</v>
      </c>
      <c r="I476" s="160"/>
      <c r="L476" s="156"/>
      <c r="M476" s="161"/>
      <c r="T476" s="162"/>
      <c r="AT476" s="157" t="s">
        <v>285</v>
      </c>
      <c r="AU476" s="157" t="s">
        <v>90</v>
      </c>
      <c r="AV476" s="13" t="s">
        <v>90</v>
      </c>
      <c r="AW476" s="13" t="s">
        <v>36</v>
      </c>
      <c r="AX476" s="13" t="s">
        <v>80</v>
      </c>
      <c r="AY476" s="157" t="s">
        <v>277</v>
      </c>
    </row>
    <row r="477" spans="2:65" s="15" customFormat="1" ht="11.25">
      <c r="B477" s="170"/>
      <c r="D477" s="150" t="s">
        <v>285</v>
      </c>
      <c r="E477" s="171" t="s">
        <v>1</v>
      </c>
      <c r="F477" s="172" t="s">
        <v>293</v>
      </c>
      <c r="H477" s="173">
        <v>6.2480000000000002</v>
      </c>
      <c r="I477" s="174"/>
      <c r="L477" s="170"/>
      <c r="M477" s="175"/>
      <c r="T477" s="176"/>
      <c r="AT477" s="171" t="s">
        <v>285</v>
      </c>
      <c r="AU477" s="171" t="s">
        <v>90</v>
      </c>
      <c r="AV477" s="15" t="s">
        <v>152</v>
      </c>
      <c r="AW477" s="15" t="s">
        <v>36</v>
      </c>
      <c r="AX477" s="15" t="s">
        <v>88</v>
      </c>
      <c r="AY477" s="171" t="s">
        <v>277</v>
      </c>
    </row>
    <row r="478" spans="2:65" s="1" customFormat="1" ht="21.75" customHeight="1">
      <c r="B478" s="135"/>
      <c r="C478" s="136" t="s">
        <v>690</v>
      </c>
      <c r="D478" s="136" t="s">
        <v>280</v>
      </c>
      <c r="E478" s="137" t="s">
        <v>371</v>
      </c>
      <c r="F478" s="138" t="s">
        <v>372</v>
      </c>
      <c r="G478" s="139" t="s">
        <v>139</v>
      </c>
      <c r="H478" s="140">
        <v>31.6</v>
      </c>
      <c r="I478" s="141"/>
      <c r="J478" s="142">
        <f>ROUND(I478*H478,2)</f>
        <v>0</v>
      </c>
      <c r="K478" s="138" t="s">
        <v>283</v>
      </c>
      <c r="L478" s="32"/>
      <c r="M478" s="143" t="s">
        <v>1</v>
      </c>
      <c r="N478" s="144" t="s">
        <v>45</v>
      </c>
      <c r="P478" s="145">
        <f>O478*H478</f>
        <v>0</v>
      </c>
      <c r="Q478" s="145">
        <v>8.4000000000000003E-4</v>
      </c>
      <c r="R478" s="145">
        <f>Q478*H478</f>
        <v>2.6544000000000002E-2</v>
      </c>
      <c r="S478" s="145">
        <v>0</v>
      </c>
      <c r="T478" s="146">
        <f>S478*H478</f>
        <v>0</v>
      </c>
      <c r="AR478" s="147" t="s">
        <v>152</v>
      </c>
      <c r="AT478" s="147" t="s">
        <v>280</v>
      </c>
      <c r="AU478" s="147" t="s">
        <v>90</v>
      </c>
      <c r="AY478" s="17" t="s">
        <v>277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7" t="s">
        <v>88</v>
      </c>
      <c r="BK478" s="148">
        <f>ROUND(I478*H478,2)</f>
        <v>0</v>
      </c>
      <c r="BL478" s="17" t="s">
        <v>152</v>
      </c>
      <c r="BM478" s="147" t="s">
        <v>691</v>
      </c>
    </row>
    <row r="479" spans="2:65" s="13" customFormat="1" ht="33.75">
      <c r="B479" s="156"/>
      <c r="D479" s="150" t="s">
        <v>285</v>
      </c>
      <c r="E479" s="157" t="s">
        <v>1</v>
      </c>
      <c r="F479" s="158" t="s">
        <v>692</v>
      </c>
      <c r="H479" s="159">
        <v>12.54</v>
      </c>
      <c r="I479" s="160"/>
      <c r="L479" s="156"/>
      <c r="M479" s="161"/>
      <c r="T479" s="162"/>
      <c r="AT479" s="157" t="s">
        <v>285</v>
      </c>
      <c r="AU479" s="157" t="s">
        <v>90</v>
      </c>
      <c r="AV479" s="13" t="s">
        <v>90</v>
      </c>
      <c r="AW479" s="13" t="s">
        <v>36</v>
      </c>
      <c r="AX479" s="13" t="s">
        <v>80</v>
      </c>
      <c r="AY479" s="157" t="s">
        <v>277</v>
      </c>
    </row>
    <row r="480" spans="2:65" s="13" customFormat="1" ht="33.75">
      <c r="B480" s="156"/>
      <c r="D480" s="150" t="s">
        <v>285</v>
      </c>
      <c r="E480" s="157" t="s">
        <v>1</v>
      </c>
      <c r="F480" s="158" t="s">
        <v>693</v>
      </c>
      <c r="H480" s="159">
        <v>9.02</v>
      </c>
      <c r="I480" s="160"/>
      <c r="L480" s="156"/>
      <c r="M480" s="161"/>
      <c r="T480" s="162"/>
      <c r="AT480" s="157" t="s">
        <v>285</v>
      </c>
      <c r="AU480" s="157" t="s">
        <v>90</v>
      </c>
      <c r="AV480" s="13" t="s">
        <v>90</v>
      </c>
      <c r="AW480" s="13" t="s">
        <v>36</v>
      </c>
      <c r="AX480" s="13" t="s">
        <v>80</v>
      </c>
      <c r="AY480" s="157" t="s">
        <v>277</v>
      </c>
    </row>
    <row r="481" spans="2:65" s="13" customFormat="1" ht="11.25">
      <c r="B481" s="156"/>
      <c r="D481" s="150" t="s">
        <v>285</v>
      </c>
      <c r="E481" s="157" t="s">
        <v>1</v>
      </c>
      <c r="F481" s="158" t="s">
        <v>694</v>
      </c>
      <c r="H481" s="159">
        <v>7.04</v>
      </c>
      <c r="I481" s="160"/>
      <c r="L481" s="156"/>
      <c r="M481" s="161"/>
      <c r="T481" s="162"/>
      <c r="AT481" s="157" t="s">
        <v>285</v>
      </c>
      <c r="AU481" s="157" t="s">
        <v>90</v>
      </c>
      <c r="AV481" s="13" t="s">
        <v>90</v>
      </c>
      <c r="AW481" s="13" t="s">
        <v>36</v>
      </c>
      <c r="AX481" s="13" t="s">
        <v>80</v>
      </c>
      <c r="AY481" s="157" t="s">
        <v>277</v>
      </c>
    </row>
    <row r="482" spans="2:65" s="13" customFormat="1" ht="11.25">
      <c r="B482" s="156"/>
      <c r="D482" s="150" t="s">
        <v>285</v>
      </c>
      <c r="E482" s="157" t="s">
        <v>1</v>
      </c>
      <c r="F482" s="158" t="s">
        <v>695</v>
      </c>
      <c r="H482" s="159">
        <v>3</v>
      </c>
      <c r="I482" s="160"/>
      <c r="L482" s="156"/>
      <c r="M482" s="161"/>
      <c r="T482" s="162"/>
      <c r="AT482" s="157" t="s">
        <v>285</v>
      </c>
      <c r="AU482" s="157" t="s">
        <v>90</v>
      </c>
      <c r="AV482" s="13" t="s">
        <v>90</v>
      </c>
      <c r="AW482" s="13" t="s">
        <v>36</v>
      </c>
      <c r="AX482" s="13" t="s">
        <v>80</v>
      </c>
      <c r="AY482" s="157" t="s">
        <v>277</v>
      </c>
    </row>
    <row r="483" spans="2:65" s="15" customFormat="1" ht="11.25">
      <c r="B483" s="170"/>
      <c r="D483" s="150" t="s">
        <v>285</v>
      </c>
      <c r="E483" s="171" t="s">
        <v>231</v>
      </c>
      <c r="F483" s="172" t="s">
        <v>293</v>
      </c>
      <c r="H483" s="173">
        <v>31.6</v>
      </c>
      <c r="I483" s="174"/>
      <c r="L483" s="170"/>
      <c r="M483" s="175"/>
      <c r="T483" s="176"/>
      <c r="AT483" s="171" t="s">
        <v>285</v>
      </c>
      <c r="AU483" s="171" t="s">
        <v>90</v>
      </c>
      <c r="AV483" s="15" t="s">
        <v>152</v>
      </c>
      <c r="AW483" s="15" t="s">
        <v>36</v>
      </c>
      <c r="AX483" s="15" t="s">
        <v>88</v>
      </c>
      <c r="AY483" s="171" t="s">
        <v>277</v>
      </c>
    </row>
    <row r="484" spans="2:65" s="1" customFormat="1" ht="24.2" customHeight="1">
      <c r="B484" s="135"/>
      <c r="C484" s="136" t="s">
        <v>696</v>
      </c>
      <c r="D484" s="136" t="s">
        <v>280</v>
      </c>
      <c r="E484" s="137" t="s">
        <v>377</v>
      </c>
      <c r="F484" s="138" t="s">
        <v>378</v>
      </c>
      <c r="G484" s="139" t="s">
        <v>139</v>
      </c>
      <c r="H484" s="140">
        <v>31.6</v>
      </c>
      <c r="I484" s="141"/>
      <c r="J484" s="142">
        <f>ROUND(I484*H484,2)</f>
        <v>0</v>
      </c>
      <c r="K484" s="138" t="s">
        <v>283</v>
      </c>
      <c r="L484" s="32"/>
      <c r="M484" s="143" t="s">
        <v>1</v>
      </c>
      <c r="N484" s="144" t="s">
        <v>45</v>
      </c>
      <c r="P484" s="145">
        <f>O484*H484</f>
        <v>0</v>
      </c>
      <c r="Q484" s="145">
        <v>0</v>
      </c>
      <c r="R484" s="145">
        <f>Q484*H484</f>
        <v>0</v>
      </c>
      <c r="S484" s="145">
        <v>0</v>
      </c>
      <c r="T484" s="146">
        <f>S484*H484</f>
        <v>0</v>
      </c>
      <c r="AR484" s="147" t="s">
        <v>152</v>
      </c>
      <c r="AT484" s="147" t="s">
        <v>280</v>
      </c>
      <c r="AU484" s="147" t="s">
        <v>90</v>
      </c>
      <c r="AY484" s="17" t="s">
        <v>277</v>
      </c>
      <c r="BE484" s="148">
        <f>IF(N484="základní",J484,0)</f>
        <v>0</v>
      </c>
      <c r="BF484" s="148">
        <f>IF(N484="snížená",J484,0)</f>
        <v>0</v>
      </c>
      <c r="BG484" s="148">
        <f>IF(N484="zákl. přenesená",J484,0)</f>
        <v>0</v>
      </c>
      <c r="BH484" s="148">
        <f>IF(N484="sníž. přenesená",J484,0)</f>
        <v>0</v>
      </c>
      <c r="BI484" s="148">
        <f>IF(N484="nulová",J484,0)</f>
        <v>0</v>
      </c>
      <c r="BJ484" s="17" t="s">
        <v>88</v>
      </c>
      <c r="BK484" s="148">
        <f>ROUND(I484*H484,2)</f>
        <v>0</v>
      </c>
      <c r="BL484" s="17" t="s">
        <v>152</v>
      </c>
      <c r="BM484" s="147" t="s">
        <v>697</v>
      </c>
    </row>
    <row r="485" spans="2:65" s="13" customFormat="1" ht="11.25">
      <c r="B485" s="156"/>
      <c r="D485" s="150" t="s">
        <v>285</v>
      </c>
      <c r="E485" s="157" t="s">
        <v>1</v>
      </c>
      <c r="F485" s="158" t="s">
        <v>231</v>
      </c>
      <c r="H485" s="159">
        <v>31.6</v>
      </c>
      <c r="I485" s="160"/>
      <c r="L485" s="156"/>
      <c r="M485" s="161"/>
      <c r="T485" s="162"/>
      <c r="AT485" s="157" t="s">
        <v>285</v>
      </c>
      <c r="AU485" s="157" t="s">
        <v>90</v>
      </c>
      <c r="AV485" s="13" t="s">
        <v>90</v>
      </c>
      <c r="AW485" s="13" t="s">
        <v>36</v>
      </c>
      <c r="AX485" s="13" t="s">
        <v>88</v>
      </c>
      <c r="AY485" s="157" t="s">
        <v>277</v>
      </c>
    </row>
    <row r="486" spans="2:65" s="1" customFormat="1" ht="16.5" customHeight="1">
      <c r="B486" s="135"/>
      <c r="C486" s="136" t="s">
        <v>698</v>
      </c>
      <c r="D486" s="136" t="s">
        <v>280</v>
      </c>
      <c r="E486" s="137" t="s">
        <v>381</v>
      </c>
      <c r="F486" s="138" t="s">
        <v>382</v>
      </c>
      <c r="G486" s="139" t="s">
        <v>96</v>
      </c>
      <c r="H486" s="140">
        <v>1.232</v>
      </c>
      <c r="I486" s="141"/>
      <c r="J486" s="142">
        <f>ROUND(I486*H486,2)</f>
        <v>0</v>
      </c>
      <c r="K486" s="138" t="s">
        <v>283</v>
      </c>
      <c r="L486" s="32"/>
      <c r="M486" s="143" t="s">
        <v>1</v>
      </c>
      <c r="N486" s="144" t="s">
        <v>45</v>
      </c>
      <c r="P486" s="145">
        <f>O486*H486</f>
        <v>0</v>
      </c>
      <c r="Q486" s="145">
        <v>0</v>
      </c>
      <c r="R486" s="145">
        <f>Q486*H486</f>
        <v>0</v>
      </c>
      <c r="S486" s="145">
        <v>0</v>
      </c>
      <c r="T486" s="146">
        <f>S486*H486</f>
        <v>0</v>
      </c>
      <c r="AR486" s="147" t="s">
        <v>152</v>
      </c>
      <c r="AT486" s="147" t="s">
        <v>280</v>
      </c>
      <c r="AU486" s="147" t="s">
        <v>90</v>
      </c>
      <c r="AY486" s="17" t="s">
        <v>277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7" t="s">
        <v>88</v>
      </c>
      <c r="BK486" s="148">
        <f>ROUND(I486*H486,2)</f>
        <v>0</v>
      </c>
      <c r="BL486" s="17" t="s">
        <v>152</v>
      </c>
      <c r="BM486" s="147" t="s">
        <v>699</v>
      </c>
    </row>
    <row r="487" spans="2:65" s="1" customFormat="1" ht="19.5">
      <c r="B487" s="32"/>
      <c r="D487" s="150" t="s">
        <v>384</v>
      </c>
      <c r="F487" s="177" t="s">
        <v>385</v>
      </c>
      <c r="I487" s="178"/>
      <c r="L487" s="32"/>
      <c r="M487" s="179"/>
      <c r="T487" s="56"/>
      <c r="AT487" s="17" t="s">
        <v>384</v>
      </c>
      <c r="AU487" s="17" t="s">
        <v>90</v>
      </c>
    </row>
    <row r="488" spans="2:65" s="13" customFormat="1" ht="33.75">
      <c r="B488" s="156"/>
      <c r="D488" s="150" t="s">
        <v>285</v>
      </c>
      <c r="E488" s="157" t="s">
        <v>1</v>
      </c>
      <c r="F488" s="158" t="s">
        <v>700</v>
      </c>
      <c r="H488" s="159">
        <v>0.60199999999999998</v>
      </c>
      <c r="I488" s="160"/>
      <c r="L488" s="156"/>
      <c r="M488" s="161"/>
      <c r="T488" s="162"/>
      <c r="AT488" s="157" t="s">
        <v>285</v>
      </c>
      <c r="AU488" s="157" t="s">
        <v>90</v>
      </c>
      <c r="AV488" s="13" t="s">
        <v>90</v>
      </c>
      <c r="AW488" s="13" t="s">
        <v>36</v>
      </c>
      <c r="AX488" s="13" t="s">
        <v>80</v>
      </c>
      <c r="AY488" s="157" t="s">
        <v>277</v>
      </c>
    </row>
    <row r="489" spans="2:65" s="13" customFormat="1" ht="22.5">
      <c r="B489" s="156"/>
      <c r="D489" s="150" t="s">
        <v>285</v>
      </c>
      <c r="E489" s="157" t="s">
        <v>1</v>
      </c>
      <c r="F489" s="158" t="s">
        <v>701</v>
      </c>
      <c r="H489" s="159">
        <v>0.378</v>
      </c>
      <c r="I489" s="160"/>
      <c r="L489" s="156"/>
      <c r="M489" s="161"/>
      <c r="T489" s="162"/>
      <c r="AT489" s="157" t="s">
        <v>285</v>
      </c>
      <c r="AU489" s="157" t="s">
        <v>90</v>
      </c>
      <c r="AV489" s="13" t="s">
        <v>90</v>
      </c>
      <c r="AW489" s="13" t="s">
        <v>36</v>
      </c>
      <c r="AX489" s="13" t="s">
        <v>80</v>
      </c>
      <c r="AY489" s="157" t="s">
        <v>277</v>
      </c>
    </row>
    <row r="490" spans="2:65" s="13" customFormat="1" ht="11.25">
      <c r="B490" s="156"/>
      <c r="D490" s="150" t="s">
        <v>285</v>
      </c>
      <c r="E490" s="157" t="s">
        <v>1</v>
      </c>
      <c r="F490" s="158" t="s">
        <v>702</v>
      </c>
      <c r="H490" s="159">
        <v>0.252</v>
      </c>
      <c r="I490" s="160"/>
      <c r="L490" s="156"/>
      <c r="M490" s="161"/>
      <c r="T490" s="162"/>
      <c r="AT490" s="157" t="s">
        <v>285</v>
      </c>
      <c r="AU490" s="157" t="s">
        <v>90</v>
      </c>
      <c r="AV490" s="13" t="s">
        <v>90</v>
      </c>
      <c r="AW490" s="13" t="s">
        <v>36</v>
      </c>
      <c r="AX490" s="13" t="s">
        <v>80</v>
      </c>
      <c r="AY490" s="157" t="s">
        <v>277</v>
      </c>
    </row>
    <row r="491" spans="2:65" s="15" customFormat="1" ht="11.25">
      <c r="B491" s="170"/>
      <c r="D491" s="150" t="s">
        <v>285</v>
      </c>
      <c r="E491" s="171" t="s">
        <v>233</v>
      </c>
      <c r="F491" s="172" t="s">
        <v>293</v>
      </c>
      <c r="H491" s="173">
        <v>1.232</v>
      </c>
      <c r="I491" s="174"/>
      <c r="L491" s="170"/>
      <c r="M491" s="175"/>
      <c r="T491" s="176"/>
      <c r="AT491" s="171" t="s">
        <v>285</v>
      </c>
      <c r="AU491" s="171" t="s">
        <v>90</v>
      </c>
      <c r="AV491" s="15" t="s">
        <v>152</v>
      </c>
      <c r="AW491" s="15" t="s">
        <v>36</v>
      </c>
      <c r="AX491" s="15" t="s">
        <v>88</v>
      </c>
      <c r="AY491" s="171" t="s">
        <v>277</v>
      </c>
    </row>
    <row r="492" spans="2:65" s="1" customFormat="1" ht="24.2" customHeight="1">
      <c r="B492" s="135"/>
      <c r="C492" s="136" t="s">
        <v>703</v>
      </c>
      <c r="D492" s="136" t="s">
        <v>280</v>
      </c>
      <c r="E492" s="137" t="s">
        <v>388</v>
      </c>
      <c r="F492" s="138" t="s">
        <v>389</v>
      </c>
      <c r="G492" s="139" t="s">
        <v>96</v>
      </c>
      <c r="H492" s="140">
        <v>3.573</v>
      </c>
      <c r="I492" s="141"/>
      <c r="J492" s="142">
        <f>ROUND(I492*H492,2)</f>
        <v>0</v>
      </c>
      <c r="K492" s="138" t="s">
        <v>283</v>
      </c>
      <c r="L492" s="32"/>
      <c r="M492" s="143" t="s">
        <v>1</v>
      </c>
      <c r="N492" s="144" t="s">
        <v>45</v>
      </c>
      <c r="P492" s="145">
        <f>O492*H492</f>
        <v>0</v>
      </c>
      <c r="Q492" s="145">
        <v>0</v>
      </c>
      <c r="R492" s="145">
        <f>Q492*H492</f>
        <v>0</v>
      </c>
      <c r="S492" s="145">
        <v>0</v>
      </c>
      <c r="T492" s="146">
        <f>S492*H492</f>
        <v>0</v>
      </c>
      <c r="AR492" s="147" t="s">
        <v>152</v>
      </c>
      <c r="AT492" s="147" t="s">
        <v>280</v>
      </c>
      <c r="AU492" s="147" t="s">
        <v>90</v>
      </c>
      <c r="AY492" s="17" t="s">
        <v>277</v>
      </c>
      <c r="BE492" s="148">
        <f>IF(N492="základní",J492,0)</f>
        <v>0</v>
      </c>
      <c r="BF492" s="148">
        <f>IF(N492="snížená",J492,0)</f>
        <v>0</v>
      </c>
      <c r="BG492" s="148">
        <f>IF(N492="zákl. přenesená",J492,0)</f>
        <v>0</v>
      </c>
      <c r="BH492" s="148">
        <f>IF(N492="sníž. přenesená",J492,0)</f>
        <v>0</v>
      </c>
      <c r="BI492" s="148">
        <f>IF(N492="nulová",J492,0)</f>
        <v>0</v>
      </c>
      <c r="BJ492" s="17" t="s">
        <v>88</v>
      </c>
      <c r="BK492" s="148">
        <f>ROUND(I492*H492,2)</f>
        <v>0</v>
      </c>
      <c r="BL492" s="17" t="s">
        <v>152</v>
      </c>
      <c r="BM492" s="147" t="s">
        <v>704</v>
      </c>
    </row>
    <row r="493" spans="2:65" s="13" customFormat="1" ht="33.75">
      <c r="B493" s="156"/>
      <c r="D493" s="150" t="s">
        <v>285</v>
      </c>
      <c r="E493" s="157" t="s">
        <v>1</v>
      </c>
      <c r="F493" s="158" t="s">
        <v>705</v>
      </c>
      <c r="H493" s="159">
        <v>1.746</v>
      </c>
      <c r="I493" s="160"/>
      <c r="L493" s="156"/>
      <c r="M493" s="161"/>
      <c r="T493" s="162"/>
      <c r="AT493" s="157" t="s">
        <v>285</v>
      </c>
      <c r="AU493" s="157" t="s">
        <v>90</v>
      </c>
      <c r="AV493" s="13" t="s">
        <v>90</v>
      </c>
      <c r="AW493" s="13" t="s">
        <v>36</v>
      </c>
      <c r="AX493" s="13" t="s">
        <v>80</v>
      </c>
      <c r="AY493" s="157" t="s">
        <v>277</v>
      </c>
    </row>
    <row r="494" spans="2:65" s="13" customFormat="1" ht="33.75">
      <c r="B494" s="156"/>
      <c r="D494" s="150" t="s">
        <v>285</v>
      </c>
      <c r="E494" s="157" t="s">
        <v>1</v>
      </c>
      <c r="F494" s="158" t="s">
        <v>706</v>
      </c>
      <c r="H494" s="159">
        <v>1.0960000000000001</v>
      </c>
      <c r="I494" s="160"/>
      <c r="L494" s="156"/>
      <c r="M494" s="161"/>
      <c r="T494" s="162"/>
      <c r="AT494" s="157" t="s">
        <v>285</v>
      </c>
      <c r="AU494" s="157" t="s">
        <v>90</v>
      </c>
      <c r="AV494" s="13" t="s">
        <v>90</v>
      </c>
      <c r="AW494" s="13" t="s">
        <v>36</v>
      </c>
      <c r="AX494" s="13" t="s">
        <v>80</v>
      </c>
      <c r="AY494" s="157" t="s">
        <v>277</v>
      </c>
    </row>
    <row r="495" spans="2:65" s="13" customFormat="1" ht="11.25">
      <c r="B495" s="156"/>
      <c r="D495" s="150" t="s">
        <v>285</v>
      </c>
      <c r="E495" s="157" t="s">
        <v>1</v>
      </c>
      <c r="F495" s="158" t="s">
        <v>707</v>
      </c>
      <c r="H495" s="159">
        <v>0.73099999999999998</v>
      </c>
      <c r="I495" s="160"/>
      <c r="L495" s="156"/>
      <c r="M495" s="161"/>
      <c r="T495" s="162"/>
      <c r="AT495" s="157" t="s">
        <v>285</v>
      </c>
      <c r="AU495" s="157" t="s">
        <v>90</v>
      </c>
      <c r="AV495" s="13" t="s">
        <v>90</v>
      </c>
      <c r="AW495" s="13" t="s">
        <v>36</v>
      </c>
      <c r="AX495" s="13" t="s">
        <v>80</v>
      </c>
      <c r="AY495" s="157" t="s">
        <v>277</v>
      </c>
    </row>
    <row r="496" spans="2:65" s="15" customFormat="1" ht="11.25">
      <c r="B496" s="170"/>
      <c r="D496" s="150" t="s">
        <v>285</v>
      </c>
      <c r="E496" s="171" t="s">
        <v>235</v>
      </c>
      <c r="F496" s="172" t="s">
        <v>293</v>
      </c>
      <c r="H496" s="173">
        <v>3.573</v>
      </c>
      <c r="I496" s="174"/>
      <c r="L496" s="170"/>
      <c r="M496" s="175"/>
      <c r="T496" s="176"/>
      <c r="AT496" s="171" t="s">
        <v>285</v>
      </c>
      <c r="AU496" s="171" t="s">
        <v>90</v>
      </c>
      <c r="AV496" s="15" t="s">
        <v>152</v>
      </c>
      <c r="AW496" s="15" t="s">
        <v>36</v>
      </c>
      <c r="AX496" s="15" t="s">
        <v>88</v>
      </c>
      <c r="AY496" s="171" t="s">
        <v>277</v>
      </c>
    </row>
    <row r="497" spans="2:65" s="1" customFormat="1" ht="16.5" customHeight="1">
      <c r="B497" s="135"/>
      <c r="C497" s="180" t="s">
        <v>708</v>
      </c>
      <c r="D497" s="180" t="s">
        <v>395</v>
      </c>
      <c r="E497" s="181" t="s">
        <v>396</v>
      </c>
      <c r="F497" s="182" t="s">
        <v>397</v>
      </c>
      <c r="G497" s="183" t="s">
        <v>202</v>
      </c>
      <c r="H497" s="184">
        <v>6.1349999999999998</v>
      </c>
      <c r="I497" s="185"/>
      <c r="J497" s="186">
        <f>ROUND(I497*H497,2)</f>
        <v>0</v>
      </c>
      <c r="K497" s="182" t="s">
        <v>283</v>
      </c>
      <c r="L497" s="187"/>
      <c r="M497" s="188" t="s">
        <v>1</v>
      </c>
      <c r="N497" s="189" t="s">
        <v>45</v>
      </c>
      <c r="P497" s="145">
        <f>O497*H497</f>
        <v>0</v>
      </c>
      <c r="Q497" s="145">
        <v>1</v>
      </c>
      <c r="R497" s="145">
        <f>Q497*H497</f>
        <v>6.1349999999999998</v>
      </c>
      <c r="S497" s="145">
        <v>0</v>
      </c>
      <c r="T497" s="146">
        <f>S497*H497</f>
        <v>0</v>
      </c>
      <c r="AR497" s="147" t="s">
        <v>324</v>
      </c>
      <c r="AT497" s="147" t="s">
        <v>395</v>
      </c>
      <c r="AU497" s="147" t="s">
        <v>90</v>
      </c>
      <c r="AY497" s="17" t="s">
        <v>277</v>
      </c>
      <c r="BE497" s="148">
        <f>IF(N497="základní",J497,0)</f>
        <v>0</v>
      </c>
      <c r="BF497" s="148">
        <f>IF(N497="snížená",J497,0)</f>
        <v>0</v>
      </c>
      <c r="BG497" s="148">
        <f>IF(N497="zákl. přenesená",J497,0)</f>
        <v>0</v>
      </c>
      <c r="BH497" s="148">
        <f>IF(N497="sníž. přenesená",J497,0)</f>
        <v>0</v>
      </c>
      <c r="BI497" s="148">
        <f>IF(N497="nulová",J497,0)</f>
        <v>0</v>
      </c>
      <c r="BJ497" s="17" t="s">
        <v>88</v>
      </c>
      <c r="BK497" s="148">
        <f>ROUND(I497*H497,2)</f>
        <v>0</v>
      </c>
      <c r="BL497" s="17" t="s">
        <v>152</v>
      </c>
      <c r="BM497" s="147" t="s">
        <v>709</v>
      </c>
    </row>
    <row r="498" spans="2:65" s="13" customFormat="1" ht="11.25">
      <c r="B498" s="156"/>
      <c r="D498" s="150" t="s">
        <v>285</v>
      </c>
      <c r="E498" s="157" t="s">
        <v>1</v>
      </c>
      <c r="F498" s="158" t="s">
        <v>710</v>
      </c>
      <c r="H498" s="159">
        <v>6.1349999999999998</v>
      </c>
      <c r="I498" s="160"/>
      <c r="L498" s="156"/>
      <c r="M498" s="161"/>
      <c r="T498" s="162"/>
      <c r="AT498" s="157" t="s">
        <v>285</v>
      </c>
      <c r="AU498" s="157" t="s">
        <v>90</v>
      </c>
      <c r="AV498" s="13" t="s">
        <v>90</v>
      </c>
      <c r="AW498" s="13" t="s">
        <v>36</v>
      </c>
      <c r="AX498" s="13" t="s">
        <v>88</v>
      </c>
      <c r="AY498" s="157" t="s">
        <v>277</v>
      </c>
    </row>
    <row r="499" spans="2:65" s="1" customFormat="1" ht="24.2" customHeight="1">
      <c r="B499" s="135"/>
      <c r="C499" s="136" t="s">
        <v>711</v>
      </c>
      <c r="D499" s="136" t="s">
        <v>280</v>
      </c>
      <c r="E499" s="137" t="s">
        <v>401</v>
      </c>
      <c r="F499" s="138" t="s">
        <v>402</v>
      </c>
      <c r="G499" s="139" t="s">
        <v>96</v>
      </c>
      <c r="H499" s="140">
        <v>45.104999999999997</v>
      </c>
      <c r="I499" s="141"/>
      <c r="J499" s="142">
        <f>ROUND(I499*H499,2)</f>
        <v>0</v>
      </c>
      <c r="K499" s="138" t="s">
        <v>283</v>
      </c>
      <c r="L499" s="32"/>
      <c r="M499" s="143" t="s">
        <v>1</v>
      </c>
      <c r="N499" s="144" t="s">
        <v>45</v>
      </c>
      <c r="P499" s="145">
        <f>O499*H499</f>
        <v>0</v>
      </c>
      <c r="Q499" s="145">
        <v>0</v>
      </c>
      <c r="R499" s="145">
        <f>Q499*H499</f>
        <v>0</v>
      </c>
      <c r="S499" s="145">
        <v>0</v>
      </c>
      <c r="T499" s="146">
        <f>S499*H499</f>
        <v>0</v>
      </c>
      <c r="AR499" s="147" t="s">
        <v>152</v>
      </c>
      <c r="AT499" s="147" t="s">
        <v>280</v>
      </c>
      <c r="AU499" s="147" t="s">
        <v>90</v>
      </c>
      <c r="AY499" s="17" t="s">
        <v>277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7" t="s">
        <v>88</v>
      </c>
      <c r="BK499" s="148">
        <f>ROUND(I499*H499,2)</f>
        <v>0</v>
      </c>
      <c r="BL499" s="17" t="s">
        <v>152</v>
      </c>
      <c r="BM499" s="147" t="s">
        <v>712</v>
      </c>
    </row>
    <row r="500" spans="2:65" s="13" customFormat="1" ht="11.25">
      <c r="B500" s="156"/>
      <c r="D500" s="150" t="s">
        <v>285</v>
      </c>
      <c r="E500" s="157" t="s">
        <v>1</v>
      </c>
      <c r="F500" s="158" t="s">
        <v>713</v>
      </c>
      <c r="H500" s="159">
        <v>49.567</v>
      </c>
      <c r="I500" s="160"/>
      <c r="L500" s="156"/>
      <c r="M500" s="161"/>
      <c r="T500" s="162"/>
      <c r="AT500" s="157" t="s">
        <v>285</v>
      </c>
      <c r="AU500" s="157" t="s">
        <v>90</v>
      </c>
      <c r="AV500" s="13" t="s">
        <v>90</v>
      </c>
      <c r="AW500" s="13" t="s">
        <v>36</v>
      </c>
      <c r="AX500" s="13" t="s">
        <v>80</v>
      </c>
      <c r="AY500" s="157" t="s">
        <v>277</v>
      </c>
    </row>
    <row r="501" spans="2:65" s="14" customFormat="1" ht="11.25">
      <c r="B501" s="163"/>
      <c r="D501" s="150" t="s">
        <v>285</v>
      </c>
      <c r="E501" s="164" t="s">
        <v>153</v>
      </c>
      <c r="F501" s="165" t="s">
        <v>290</v>
      </c>
      <c r="H501" s="166">
        <v>49.567</v>
      </c>
      <c r="I501" s="167"/>
      <c r="L501" s="163"/>
      <c r="M501" s="168"/>
      <c r="T501" s="169"/>
      <c r="AT501" s="164" t="s">
        <v>285</v>
      </c>
      <c r="AU501" s="164" t="s">
        <v>90</v>
      </c>
      <c r="AV501" s="14" t="s">
        <v>291</v>
      </c>
      <c r="AW501" s="14" t="s">
        <v>36</v>
      </c>
      <c r="AX501" s="14" t="s">
        <v>80</v>
      </c>
      <c r="AY501" s="164" t="s">
        <v>277</v>
      </c>
    </row>
    <row r="502" spans="2:65" s="13" customFormat="1" ht="11.25">
      <c r="B502" s="156"/>
      <c r="D502" s="150" t="s">
        <v>285</v>
      </c>
      <c r="E502" s="157" t="s">
        <v>1</v>
      </c>
      <c r="F502" s="158" t="s">
        <v>714</v>
      </c>
      <c r="H502" s="159">
        <v>-4.8049999999999997</v>
      </c>
      <c r="I502" s="160"/>
      <c r="L502" s="156"/>
      <c r="M502" s="161"/>
      <c r="T502" s="162"/>
      <c r="AT502" s="157" t="s">
        <v>285</v>
      </c>
      <c r="AU502" s="157" t="s">
        <v>90</v>
      </c>
      <c r="AV502" s="13" t="s">
        <v>90</v>
      </c>
      <c r="AW502" s="13" t="s">
        <v>36</v>
      </c>
      <c r="AX502" s="13" t="s">
        <v>80</v>
      </c>
      <c r="AY502" s="157" t="s">
        <v>277</v>
      </c>
    </row>
    <row r="503" spans="2:65" s="14" customFormat="1" ht="11.25">
      <c r="B503" s="163"/>
      <c r="D503" s="150" t="s">
        <v>285</v>
      </c>
      <c r="E503" s="164" t="s">
        <v>155</v>
      </c>
      <c r="F503" s="165" t="s">
        <v>290</v>
      </c>
      <c r="H503" s="166">
        <v>-4.8049999999999997</v>
      </c>
      <c r="I503" s="167"/>
      <c r="L503" s="163"/>
      <c r="M503" s="168"/>
      <c r="T503" s="169"/>
      <c r="AT503" s="164" t="s">
        <v>285</v>
      </c>
      <c r="AU503" s="164" t="s">
        <v>90</v>
      </c>
      <c r="AV503" s="14" t="s">
        <v>291</v>
      </c>
      <c r="AW503" s="14" t="s">
        <v>36</v>
      </c>
      <c r="AX503" s="14" t="s">
        <v>80</v>
      </c>
      <c r="AY503" s="164" t="s">
        <v>277</v>
      </c>
    </row>
    <row r="504" spans="2:65" s="13" customFormat="1" ht="22.5">
      <c r="B504" s="156"/>
      <c r="D504" s="150" t="s">
        <v>285</v>
      </c>
      <c r="E504" s="157" t="s">
        <v>1</v>
      </c>
      <c r="F504" s="158" t="s">
        <v>715</v>
      </c>
      <c r="H504" s="159">
        <v>0.34300000000000003</v>
      </c>
      <c r="I504" s="160"/>
      <c r="L504" s="156"/>
      <c r="M504" s="161"/>
      <c r="T504" s="162"/>
      <c r="AT504" s="157" t="s">
        <v>285</v>
      </c>
      <c r="AU504" s="157" t="s">
        <v>90</v>
      </c>
      <c r="AV504" s="13" t="s">
        <v>90</v>
      </c>
      <c r="AW504" s="13" t="s">
        <v>36</v>
      </c>
      <c r="AX504" s="13" t="s">
        <v>80</v>
      </c>
      <c r="AY504" s="157" t="s">
        <v>277</v>
      </c>
    </row>
    <row r="505" spans="2:65" s="14" customFormat="1" ht="11.25">
      <c r="B505" s="163"/>
      <c r="D505" s="150" t="s">
        <v>285</v>
      </c>
      <c r="E505" s="164" t="s">
        <v>1</v>
      </c>
      <c r="F505" s="165" t="s">
        <v>290</v>
      </c>
      <c r="H505" s="166">
        <v>0.34300000000000003</v>
      </c>
      <c r="I505" s="167"/>
      <c r="L505" s="163"/>
      <c r="M505" s="168"/>
      <c r="T505" s="169"/>
      <c r="AT505" s="164" t="s">
        <v>285</v>
      </c>
      <c r="AU505" s="164" t="s">
        <v>90</v>
      </c>
      <c r="AV505" s="14" t="s">
        <v>291</v>
      </c>
      <c r="AW505" s="14" t="s">
        <v>36</v>
      </c>
      <c r="AX505" s="14" t="s">
        <v>80</v>
      </c>
      <c r="AY505" s="164" t="s">
        <v>277</v>
      </c>
    </row>
    <row r="506" spans="2:65" s="15" customFormat="1" ht="11.25">
      <c r="B506" s="170"/>
      <c r="D506" s="150" t="s">
        <v>285</v>
      </c>
      <c r="E506" s="171" t="s">
        <v>157</v>
      </c>
      <c r="F506" s="172" t="s">
        <v>293</v>
      </c>
      <c r="H506" s="173">
        <v>45.104999999999997</v>
      </c>
      <c r="I506" s="174"/>
      <c r="L506" s="170"/>
      <c r="M506" s="175"/>
      <c r="T506" s="176"/>
      <c r="AT506" s="171" t="s">
        <v>285</v>
      </c>
      <c r="AU506" s="171" t="s">
        <v>90</v>
      </c>
      <c r="AV506" s="15" t="s">
        <v>152</v>
      </c>
      <c r="AW506" s="15" t="s">
        <v>36</v>
      </c>
      <c r="AX506" s="15" t="s">
        <v>88</v>
      </c>
      <c r="AY506" s="171" t="s">
        <v>277</v>
      </c>
    </row>
    <row r="507" spans="2:65" s="1" customFormat="1" ht="37.9" customHeight="1">
      <c r="B507" s="135"/>
      <c r="C507" s="136" t="s">
        <v>716</v>
      </c>
      <c r="D507" s="136" t="s">
        <v>280</v>
      </c>
      <c r="E507" s="137" t="s">
        <v>408</v>
      </c>
      <c r="F507" s="138" t="s">
        <v>409</v>
      </c>
      <c r="G507" s="139" t="s">
        <v>96</v>
      </c>
      <c r="H507" s="140">
        <v>94.671999999999997</v>
      </c>
      <c r="I507" s="141"/>
      <c r="J507" s="142">
        <f>ROUND(I507*H507,2)</f>
        <v>0</v>
      </c>
      <c r="K507" s="138" t="s">
        <v>283</v>
      </c>
      <c r="L507" s="32"/>
      <c r="M507" s="143" t="s">
        <v>1</v>
      </c>
      <c r="N507" s="144" t="s">
        <v>45</v>
      </c>
      <c r="P507" s="145">
        <f>O507*H507</f>
        <v>0</v>
      </c>
      <c r="Q507" s="145">
        <v>0</v>
      </c>
      <c r="R507" s="145">
        <f>Q507*H507</f>
        <v>0</v>
      </c>
      <c r="S507" s="145">
        <v>0</v>
      </c>
      <c r="T507" s="146">
        <f>S507*H507</f>
        <v>0</v>
      </c>
      <c r="AR507" s="147" t="s">
        <v>152</v>
      </c>
      <c r="AT507" s="147" t="s">
        <v>280</v>
      </c>
      <c r="AU507" s="147" t="s">
        <v>90</v>
      </c>
      <c r="AY507" s="17" t="s">
        <v>277</v>
      </c>
      <c r="BE507" s="148">
        <f>IF(N507="základní",J507,0)</f>
        <v>0</v>
      </c>
      <c r="BF507" s="148">
        <f>IF(N507="snížená",J507,0)</f>
        <v>0</v>
      </c>
      <c r="BG507" s="148">
        <f>IF(N507="zákl. přenesená",J507,0)</f>
        <v>0</v>
      </c>
      <c r="BH507" s="148">
        <f>IF(N507="sníž. přenesená",J507,0)</f>
        <v>0</v>
      </c>
      <c r="BI507" s="148">
        <f>IF(N507="nulová",J507,0)</f>
        <v>0</v>
      </c>
      <c r="BJ507" s="17" t="s">
        <v>88</v>
      </c>
      <c r="BK507" s="148">
        <f>ROUND(I507*H507,2)</f>
        <v>0</v>
      </c>
      <c r="BL507" s="17" t="s">
        <v>152</v>
      </c>
      <c r="BM507" s="147" t="s">
        <v>717</v>
      </c>
    </row>
    <row r="508" spans="2:65" s="13" customFormat="1" ht="11.25">
      <c r="B508" s="156"/>
      <c r="D508" s="150" t="s">
        <v>285</v>
      </c>
      <c r="E508" s="157" t="s">
        <v>1</v>
      </c>
      <c r="F508" s="158" t="s">
        <v>718</v>
      </c>
      <c r="H508" s="159">
        <v>49.567</v>
      </c>
      <c r="I508" s="160"/>
      <c r="L508" s="156"/>
      <c r="M508" s="161"/>
      <c r="T508" s="162"/>
      <c r="AT508" s="157" t="s">
        <v>285</v>
      </c>
      <c r="AU508" s="157" t="s">
        <v>90</v>
      </c>
      <c r="AV508" s="13" t="s">
        <v>90</v>
      </c>
      <c r="AW508" s="13" t="s">
        <v>36</v>
      </c>
      <c r="AX508" s="13" t="s">
        <v>80</v>
      </c>
      <c r="AY508" s="157" t="s">
        <v>277</v>
      </c>
    </row>
    <row r="509" spans="2:65" s="13" customFormat="1" ht="11.25">
      <c r="B509" s="156"/>
      <c r="D509" s="150" t="s">
        <v>285</v>
      </c>
      <c r="E509" s="157" t="s">
        <v>1</v>
      </c>
      <c r="F509" s="158" t="s">
        <v>719</v>
      </c>
      <c r="H509" s="159">
        <v>45.104999999999997</v>
      </c>
      <c r="I509" s="160"/>
      <c r="L509" s="156"/>
      <c r="M509" s="161"/>
      <c r="T509" s="162"/>
      <c r="AT509" s="157" t="s">
        <v>285</v>
      </c>
      <c r="AU509" s="157" t="s">
        <v>90</v>
      </c>
      <c r="AV509" s="13" t="s">
        <v>90</v>
      </c>
      <c r="AW509" s="13" t="s">
        <v>36</v>
      </c>
      <c r="AX509" s="13" t="s">
        <v>80</v>
      </c>
      <c r="AY509" s="157" t="s">
        <v>277</v>
      </c>
    </row>
    <row r="510" spans="2:65" s="15" customFormat="1" ht="11.25">
      <c r="B510" s="170"/>
      <c r="D510" s="150" t="s">
        <v>285</v>
      </c>
      <c r="E510" s="171" t="s">
        <v>159</v>
      </c>
      <c r="F510" s="172" t="s">
        <v>293</v>
      </c>
      <c r="H510" s="173">
        <v>94.671999999999997</v>
      </c>
      <c r="I510" s="174"/>
      <c r="L510" s="170"/>
      <c r="M510" s="175"/>
      <c r="T510" s="176"/>
      <c r="AT510" s="171" t="s">
        <v>285</v>
      </c>
      <c r="AU510" s="171" t="s">
        <v>90</v>
      </c>
      <c r="AV510" s="15" t="s">
        <v>152</v>
      </c>
      <c r="AW510" s="15" t="s">
        <v>36</v>
      </c>
      <c r="AX510" s="15" t="s">
        <v>88</v>
      </c>
      <c r="AY510" s="171" t="s">
        <v>277</v>
      </c>
    </row>
    <row r="511" spans="2:65" s="1" customFormat="1" ht="37.9" customHeight="1">
      <c r="B511" s="135"/>
      <c r="C511" s="136" t="s">
        <v>720</v>
      </c>
      <c r="D511" s="136" t="s">
        <v>280</v>
      </c>
      <c r="E511" s="137" t="s">
        <v>414</v>
      </c>
      <c r="F511" s="138" t="s">
        <v>415</v>
      </c>
      <c r="G511" s="139" t="s">
        <v>96</v>
      </c>
      <c r="H511" s="140">
        <v>946.72</v>
      </c>
      <c r="I511" s="141"/>
      <c r="J511" s="142">
        <f>ROUND(I511*H511,2)</f>
        <v>0</v>
      </c>
      <c r="K511" s="138" t="s">
        <v>283</v>
      </c>
      <c r="L511" s="32"/>
      <c r="M511" s="143" t="s">
        <v>1</v>
      </c>
      <c r="N511" s="144" t="s">
        <v>45</v>
      </c>
      <c r="P511" s="145">
        <f>O511*H511</f>
        <v>0</v>
      </c>
      <c r="Q511" s="145">
        <v>0</v>
      </c>
      <c r="R511" s="145">
        <f>Q511*H511</f>
        <v>0</v>
      </c>
      <c r="S511" s="145">
        <v>0</v>
      </c>
      <c r="T511" s="146">
        <f>S511*H511</f>
        <v>0</v>
      </c>
      <c r="AR511" s="147" t="s">
        <v>152</v>
      </c>
      <c r="AT511" s="147" t="s">
        <v>280</v>
      </c>
      <c r="AU511" s="147" t="s">
        <v>90</v>
      </c>
      <c r="AY511" s="17" t="s">
        <v>277</v>
      </c>
      <c r="BE511" s="148">
        <f>IF(N511="základní",J511,0)</f>
        <v>0</v>
      </c>
      <c r="BF511" s="148">
        <f>IF(N511="snížená",J511,0)</f>
        <v>0</v>
      </c>
      <c r="BG511" s="148">
        <f>IF(N511="zákl. přenesená",J511,0)</f>
        <v>0</v>
      </c>
      <c r="BH511" s="148">
        <f>IF(N511="sníž. přenesená",J511,0)</f>
        <v>0</v>
      </c>
      <c r="BI511" s="148">
        <f>IF(N511="nulová",J511,0)</f>
        <v>0</v>
      </c>
      <c r="BJ511" s="17" t="s">
        <v>88</v>
      </c>
      <c r="BK511" s="148">
        <f>ROUND(I511*H511,2)</f>
        <v>0</v>
      </c>
      <c r="BL511" s="17" t="s">
        <v>152</v>
      </c>
      <c r="BM511" s="147" t="s">
        <v>721</v>
      </c>
    </row>
    <row r="512" spans="2:65" s="13" customFormat="1" ht="11.25">
      <c r="B512" s="156"/>
      <c r="D512" s="150" t="s">
        <v>285</v>
      </c>
      <c r="E512" s="157" t="s">
        <v>1</v>
      </c>
      <c r="F512" s="158" t="s">
        <v>159</v>
      </c>
      <c r="H512" s="159">
        <v>94.671999999999997</v>
      </c>
      <c r="I512" s="160"/>
      <c r="L512" s="156"/>
      <c r="M512" s="161"/>
      <c r="T512" s="162"/>
      <c r="AT512" s="157" t="s">
        <v>285</v>
      </c>
      <c r="AU512" s="157" t="s">
        <v>90</v>
      </c>
      <c r="AV512" s="13" t="s">
        <v>90</v>
      </c>
      <c r="AW512" s="13" t="s">
        <v>36</v>
      </c>
      <c r="AX512" s="13" t="s">
        <v>88</v>
      </c>
      <c r="AY512" s="157" t="s">
        <v>277</v>
      </c>
    </row>
    <row r="513" spans="2:65" s="13" customFormat="1" ht="11.25">
      <c r="B513" s="156"/>
      <c r="D513" s="150" t="s">
        <v>285</v>
      </c>
      <c r="F513" s="158" t="s">
        <v>722</v>
      </c>
      <c r="H513" s="159">
        <v>946.72</v>
      </c>
      <c r="I513" s="160"/>
      <c r="L513" s="156"/>
      <c r="M513" s="161"/>
      <c r="T513" s="162"/>
      <c r="AT513" s="157" t="s">
        <v>285</v>
      </c>
      <c r="AU513" s="157" t="s">
        <v>90</v>
      </c>
      <c r="AV513" s="13" t="s">
        <v>90</v>
      </c>
      <c r="AW513" s="13" t="s">
        <v>3</v>
      </c>
      <c r="AX513" s="13" t="s">
        <v>88</v>
      </c>
      <c r="AY513" s="157" t="s">
        <v>277</v>
      </c>
    </row>
    <row r="514" spans="2:65" s="1" customFormat="1" ht="24.2" customHeight="1">
      <c r="B514" s="135"/>
      <c r="C514" s="136" t="s">
        <v>723</v>
      </c>
      <c r="D514" s="136" t="s">
        <v>280</v>
      </c>
      <c r="E514" s="137" t="s">
        <v>419</v>
      </c>
      <c r="F514" s="138" t="s">
        <v>420</v>
      </c>
      <c r="G514" s="139" t="s">
        <v>96</v>
      </c>
      <c r="H514" s="140">
        <v>45.104999999999997</v>
      </c>
      <c r="I514" s="141"/>
      <c r="J514" s="142">
        <f>ROUND(I514*H514,2)</f>
        <v>0</v>
      </c>
      <c r="K514" s="138" t="s">
        <v>283</v>
      </c>
      <c r="L514" s="32"/>
      <c r="M514" s="143" t="s">
        <v>1</v>
      </c>
      <c r="N514" s="144" t="s">
        <v>45</v>
      </c>
      <c r="P514" s="145">
        <f>O514*H514</f>
        <v>0</v>
      </c>
      <c r="Q514" s="145">
        <v>0</v>
      </c>
      <c r="R514" s="145">
        <f>Q514*H514</f>
        <v>0</v>
      </c>
      <c r="S514" s="145">
        <v>0</v>
      </c>
      <c r="T514" s="146">
        <f>S514*H514</f>
        <v>0</v>
      </c>
      <c r="AR514" s="147" t="s">
        <v>152</v>
      </c>
      <c r="AT514" s="147" t="s">
        <v>280</v>
      </c>
      <c r="AU514" s="147" t="s">
        <v>90</v>
      </c>
      <c r="AY514" s="17" t="s">
        <v>277</v>
      </c>
      <c r="BE514" s="148">
        <f>IF(N514="základní",J514,0)</f>
        <v>0</v>
      </c>
      <c r="BF514" s="148">
        <f>IF(N514="snížená",J514,0)</f>
        <v>0</v>
      </c>
      <c r="BG514" s="148">
        <f>IF(N514="zákl. přenesená",J514,0)</f>
        <v>0</v>
      </c>
      <c r="BH514" s="148">
        <f>IF(N514="sníž. přenesená",J514,0)</f>
        <v>0</v>
      </c>
      <c r="BI514" s="148">
        <f>IF(N514="nulová",J514,0)</f>
        <v>0</v>
      </c>
      <c r="BJ514" s="17" t="s">
        <v>88</v>
      </c>
      <c r="BK514" s="148">
        <f>ROUND(I514*H514,2)</f>
        <v>0</v>
      </c>
      <c r="BL514" s="17" t="s">
        <v>152</v>
      </c>
      <c r="BM514" s="147" t="s">
        <v>724</v>
      </c>
    </row>
    <row r="515" spans="2:65" s="13" customFormat="1" ht="11.25">
      <c r="B515" s="156"/>
      <c r="D515" s="150" t="s">
        <v>285</v>
      </c>
      <c r="E515" s="157" t="s">
        <v>1</v>
      </c>
      <c r="F515" s="158" t="s">
        <v>725</v>
      </c>
      <c r="H515" s="159">
        <v>45.104999999999997</v>
      </c>
      <c r="I515" s="160"/>
      <c r="L515" s="156"/>
      <c r="M515" s="161"/>
      <c r="T515" s="162"/>
      <c r="AT515" s="157" t="s">
        <v>285</v>
      </c>
      <c r="AU515" s="157" t="s">
        <v>90</v>
      </c>
      <c r="AV515" s="13" t="s">
        <v>90</v>
      </c>
      <c r="AW515" s="13" t="s">
        <v>36</v>
      </c>
      <c r="AX515" s="13" t="s">
        <v>80</v>
      </c>
      <c r="AY515" s="157" t="s">
        <v>277</v>
      </c>
    </row>
    <row r="516" spans="2:65" s="15" customFormat="1" ht="11.25">
      <c r="B516" s="170"/>
      <c r="D516" s="150" t="s">
        <v>285</v>
      </c>
      <c r="E516" s="171" t="s">
        <v>1</v>
      </c>
      <c r="F516" s="172" t="s">
        <v>293</v>
      </c>
      <c r="H516" s="173">
        <v>45.104999999999997</v>
      </c>
      <c r="I516" s="174"/>
      <c r="L516" s="170"/>
      <c r="M516" s="175"/>
      <c r="T516" s="176"/>
      <c r="AT516" s="171" t="s">
        <v>285</v>
      </c>
      <c r="AU516" s="171" t="s">
        <v>90</v>
      </c>
      <c r="AV516" s="15" t="s">
        <v>152</v>
      </c>
      <c r="AW516" s="15" t="s">
        <v>36</v>
      </c>
      <c r="AX516" s="15" t="s">
        <v>88</v>
      </c>
      <c r="AY516" s="171" t="s">
        <v>277</v>
      </c>
    </row>
    <row r="517" spans="2:65" s="1" customFormat="1" ht="16.5" customHeight="1">
      <c r="B517" s="135"/>
      <c r="C517" s="136" t="s">
        <v>163</v>
      </c>
      <c r="D517" s="136" t="s">
        <v>280</v>
      </c>
      <c r="E517" s="137" t="s">
        <v>423</v>
      </c>
      <c r="F517" s="138" t="s">
        <v>424</v>
      </c>
      <c r="G517" s="139" t="s">
        <v>96</v>
      </c>
      <c r="H517" s="140">
        <v>94.671999999999997</v>
      </c>
      <c r="I517" s="141"/>
      <c r="J517" s="142">
        <f>ROUND(I517*H517,2)</f>
        <v>0</v>
      </c>
      <c r="K517" s="138" t="s">
        <v>283</v>
      </c>
      <c r="L517" s="32"/>
      <c r="M517" s="143" t="s">
        <v>1</v>
      </c>
      <c r="N517" s="144" t="s">
        <v>45</v>
      </c>
      <c r="P517" s="145">
        <f>O517*H517</f>
        <v>0</v>
      </c>
      <c r="Q517" s="145">
        <v>0</v>
      </c>
      <c r="R517" s="145">
        <f>Q517*H517</f>
        <v>0</v>
      </c>
      <c r="S517" s="145">
        <v>0</v>
      </c>
      <c r="T517" s="146">
        <f>S517*H517</f>
        <v>0</v>
      </c>
      <c r="AR517" s="147" t="s">
        <v>152</v>
      </c>
      <c r="AT517" s="147" t="s">
        <v>280</v>
      </c>
      <c r="AU517" s="147" t="s">
        <v>90</v>
      </c>
      <c r="AY517" s="17" t="s">
        <v>277</v>
      </c>
      <c r="BE517" s="148">
        <f>IF(N517="základní",J517,0)</f>
        <v>0</v>
      </c>
      <c r="BF517" s="148">
        <f>IF(N517="snížená",J517,0)</f>
        <v>0</v>
      </c>
      <c r="BG517" s="148">
        <f>IF(N517="zákl. přenesená",J517,0)</f>
        <v>0</v>
      </c>
      <c r="BH517" s="148">
        <f>IF(N517="sníž. přenesená",J517,0)</f>
        <v>0</v>
      </c>
      <c r="BI517" s="148">
        <f>IF(N517="nulová",J517,0)</f>
        <v>0</v>
      </c>
      <c r="BJ517" s="17" t="s">
        <v>88</v>
      </c>
      <c r="BK517" s="148">
        <f>ROUND(I517*H517,2)</f>
        <v>0</v>
      </c>
      <c r="BL517" s="17" t="s">
        <v>152</v>
      </c>
      <c r="BM517" s="147" t="s">
        <v>726</v>
      </c>
    </row>
    <row r="518" spans="2:65" s="13" customFormat="1" ht="11.25">
      <c r="B518" s="156"/>
      <c r="D518" s="150" t="s">
        <v>285</v>
      </c>
      <c r="E518" s="157" t="s">
        <v>1</v>
      </c>
      <c r="F518" s="158" t="s">
        <v>159</v>
      </c>
      <c r="H518" s="159">
        <v>94.671999999999997</v>
      </c>
      <c r="I518" s="160"/>
      <c r="L518" s="156"/>
      <c r="M518" s="161"/>
      <c r="T518" s="162"/>
      <c r="AT518" s="157" t="s">
        <v>285</v>
      </c>
      <c r="AU518" s="157" t="s">
        <v>90</v>
      </c>
      <c r="AV518" s="13" t="s">
        <v>90</v>
      </c>
      <c r="AW518" s="13" t="s">
        <v>36</v>
      </c>
      <c r="AX518" s="13" t="s">
        <v>88</v>
      </c>
      <c r="AY518" s="157" t="s">
        <v>277</v>
      </c>
    </row>
    <row r="519" spans="2:65" s="1" customFormat="1" ht="33" customHeight="1">
      <c r="B519" s="135"/>
      <c r="C519" s="136" t="s">
        <v>727</v>
      </c>
      <c r="D519" s="136" t="s">
        <v>280</v>
      </c>
      <c r="E519" s="137" t="s">
        <v>427</v>
      </c>
      <c r="F519" s="138" t="s">
        <v>428</v>
      </c>
      <c r="G519" s="139" t="s">
        <v>202</v>
      </c>
      <c r="H519" s="140">
        <v>8.6489999999999991</v>
      </c>
      <c r="I519" s="141"/>
      <c r="J519" s="142">
        <f>ROUND(I519*H519,2)</f>
        <v>0</v>
      </c>
      <c r="K519" s="138" t="s">
        <v>283</v>
      </c>
      <c r="L519" s="32"/>
      <c r="M519" s="143" t="s">
        <v>1</v>
      </c>
      <c r="N519" s="144" t="s">
        <v>45</v>
      </c>
      <c r="P519" s="145">
        <f>O519*H519</f>
        <v>0</v>
      </c>
      <c r="Q519" s="145">
        <v>0</v>
      </c>
      <c r="R519" s="145">
        <f>Q519*H519</f>
        <v>0</v>
      </c>
      <c r="S519" s="145">
        <v>0</v>
      </c>
      <c r="T519" s="146">
        <f>S519*H519</f>
        <v>0</v>
      </c>
      <c r="AR519" s="147" t="s">
        <v>152</v>
      </c>
      <c r="AT519" s="147" t="s">
        <v>280</v>
      </c>
      <c r="AU519" s="147" t="s">
        <v>90</v>
      </c>
      <c r="AY519" s="17" t="s">
        <v>277</v>
      </c>
      <c r="BE519" s="148">
        <f>IF(N519="základní",J519,0)</f>
        <v>0</v>
      </c>
      <c r="BF519" s="148">
        <f>IF(N519="snížená",J519,0)</f>
        <v>0</v>
      </c>
      <c r="BG519" s="148">
        <f>IF(N519="zákl. přenesená",J519,0)</f>
        <v>0</v>
      </c>
      <c r="BH519" s="148">
        <f>IF(N519="sníž. přenesená",J519,0)</f>
        <v>0</v>
      </c>
      <c r="BI519" s="148">
        <f>IF(N519="nulová",J519,0)</f>
        <v>0</v>
      </c>
      <c r="BJ519" s="17" t="s">
        <v>88</v>
      </c>
      <c r="BK519" s="148">
        <f>ROUND(I519*H519,2)</f>
        <v>0</v>
      </c>
      <c r="BL519" s="17" t="s">
        <v>152</v>
      </c>
      <c r="BM519" s="147" t="s">
        <v>728</v>
      </c>
    </row>
    <row r="520" spans="2:65" s="13" customFormat="1" ht="11.25">
      <c r="B520" s="156"/>
      <c r="D520" s="150" t="s">
        <v>285</v>
      </c>
      <c r="E520" s="157" t="s">
        <v>1</v>
      </c>
      <c r="F520" s="158" t="s">
        <v>729</v>
      </c>
      <c r="H520" s="159">
        <v>8.6489999999999991</v>
      </c>
      <c r="I520" s="160"/>
      <c r="L520" s="156"/>
      <c r="M520" s="161"/>
      <c r="T520" s="162"/>
      <c r="AT520" s="157" t="s">
        <v>285</v>
      </c>
      <c r="AU520" s="157" t="s">
        <v>90</v>
      </c>
      <c r="AV520" s="13" t="s">
        <v>90</v>
      </c>
      <c r="AW520" s="13" t="s">
        <v>36</v>
      </c>
      <c r="AX520" s="13" t="s">
        <v>88</v>
      </c>
      <c r="AY520" s="157" t="s">
        <v>277</v>
      </c>
    </row>
    <row r="521" spans="2:65" s="1" customFormat="1" ht="24.2" customHeight="1">
      <c r="B521" s="135"/>
      <c r="C521" s="136" t="s">
        <v>730</v>
      </c>
      <c r="D521" s="136" t="s">
        <v>280</v>
      </c>
      <c r="E521" s="137" t="s">
        <v>432</v>
      </c>
      <c r="F521" s="138" t="s">
        <v>433</v>
      </c>
      <c r="G521" s="139" t="s">
        <v>139</v>
      </c>
      <c r="H521" s="140">
        <v>44.72</v>
      </c>
      <c r="I521" s="141"/>
      <c r="J521" s="142">
        <f>ROUND(I521*H521,2)</f>
        <v>0</v>
      </c>
      <c r="K521" s="138" t="s">
        <v>283</v>
      </c>
      <c r="L521" s="32"/>
      <c r="M521" s="143" t="s">
        <v>1</v>
      </c>
      <c r="N521" s="144" t="s">
        <v>45</v>
      </c>
      <c r="P521" s="145">
        <f>O521*H521</f>
        <v>0</v>
      </c>
      <c r="Q521" s="145">
        <v>0</v>
      </c>
      <c r="R521" s="145">
        <f>Q521*H521</f>
        <v>0</v>
      </c>
      <c r="S521" s="145">
        <v>0</v>
      </c>
      <c r="T521" s="146">
        <f>S521*H521</f>
        <v>0</v>
      </c>
      <c r="AR521" s="147" t="s">
        <v>152</v>
      </c>
      <c r="AT521" s="147" t="s">
        <v>280</v>
      </c>
      <c r="AU521" s="147" t="s">
        <v>90</v>
      </c>
      <c r="AY521" s="17" t="s">
        <v>277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7" t="s">
        <v>88</v>
      </c>
      <c r="BK521" s="148">
        <f>ROUND(I521*H521,2)</f>
        <v>0</v>
      </c>
      <c r="BL521" s="17" t="s">
        <v>152</v>
      </c>
      <c r="BM521" s="147" t="s">
        <v>731</v>
      </c>
    </row>
    <row r="522" spans="2:65" s="13" customFormat="1" ht="33.75">
      <c r="B522" s="156"/>
      <c r="D522" s="150" t="s">
        <v>285</v>
      </c>
      <c r="E522" s="157" t="s">
        <v>1</v>
      </c>
      <c r="F522" s="158" t="s">
        <v>732</v>
      </c>
      <c r="H522" s="159">
        <v>6.02</v>
      </c>
      <c r="I522" s="160"/>
      <c r="L522" s="156"/>
      <c r="M522" s="161"/>
      <c r="T522" s="162"/>
      <c r="AT522" s="157" t="s">
        <v>285</v>
      </c>
      <c r="AU522" s="157" t="s">
        <v>90</v>
      </c>
      <c r="AV522" s="13" t="s">
        <v>90</v>
      </c>
      <c r="AW522" s="13" t="s">
        <v>36</v>
      </c>
      <c r="AX522" s="13" t="s">
        <v>80</v>
      </c>
      <c r="AY522" s="157" t="s">
        <v>277</v>
      </c>
    </row>
    <row r="523" spans="2:65" s="13" customFormat="1" ht="22.5">
      <c r="B523" s="156"/>
      <c r="D523" s="150" t="s">
        <v>285</v>
      </c>
      <c r="E523" s="157" t="s">
        <v>1</v>
      </c>
      <c r="F523" s="158" t="s">
        <v>733</v>
      </c>
      <c r="H523" s="159">
        <v>3.78</v>
      </c>
      <c r="I523" s="160"/>
      <c r="L523" s="156"/>
      <c r="M523" s="161"/>
      <c r="T523" s="162"/>
      <c r="AT523" s="157" t="s">
        <v>285</v>
      </c>
      <c r="AU523" s="157" t="s">
        <v>90</v>
      </c>
      <c r="AV523" s="13" t="s">
        <v>90</v>
      </c>
      <c r="AW523" s="13" t="s">
        <v>36</v>
      </c>
      <c r="AX523" s="13" t="s">
        <v>80</v>
      </c>
      <c r="AY523" s="157" t="s">
        <v>277</v>
      </c>
    </row>
    <row r="524" spans="2:65" s="13" customFormat="1" ht="11.25">
      <c r="B524" s="156"/>
      <c r="D524" s="150" t="s">
        <v>285</v>
      </c>
      <c r="E524" s="157" t="s">
        <v>1</v>
      </c>
      <c r="F524" s="158" t="s">
        <v>734</v>
      </c>
      <c r="H524" s="159">
        <v>2.52</v>
      </c>
      <c r="I524" s="160"/>
      <c r="L524" s="156"/>
      <c r="M524" s="161"/>
      <c r="T524" s="162"/>
      <c r="AT524" s="157" t="s">
        <v>285</v>
      </c>
      <c r="AU524" s="157" t="s">
        <v>90</v>
      </c>
      <c r="AV524" s="13" t="s">
        <v>90</v>
      </c>
      <c r="AW524" s="13" t="s">
        <v>36</v>
      </c>
      <c r="AX524" s="13" t="s">
        <v>80</v>
      </c>
      <c r="AY524" s="157" t="s">
        <v>277</v>
      </c>
    </row>
    <row r="525" spans="2:65" s="13" customFormat="1" ht="11.25">
      <c r="B525" s="156"/>
      <c r="D525" s="150" t="s">
        <v>285</v>
      </c>
      <c r="E525" s="157" t="s">
        <v>1</v>
      </c>
      <c r="F525" s="158" t="s">
        <v>735</v>
      </c>
      <c r="H525" s="159">
        <v>32.4</v>
      </c>
      <c r="I525" s="160"/>
      <c r="L525" s="156"/>
      <c r="M525" s="161"/>
      <c r="T525" s="162"/>
      <c r="AT525" s="157" t="s">
        <v>285</v>
      </c>
      <c r="AU525" s="157" t="s">
        <v>90</v>
      </c>
      <c r="AV525" s="13" t="s">
        <v>90</v>
      </c>
      <c r="AW525" s="13" t="s">
        <v>36</v>
      </c>
      <c r="AX525" s="13" t="s">
        <v>80</v>
      </c>
      <c r="AY525" s="157" t="s">
        <v>277</v>
      </c>
    </row>
    <row r="526" spans="2:65" s="15" customFormat="1" ht="11.25">
      <c r="B526" s="170"/>
      <c r="D526" s="150" t="s">
        <v>285</v>
      </c>
      <c r="E526" s="171" t="s">
        <v>1</v>
      </c>
      <c r="F526" s="172" t="s">
        <v>293</v>
      </c>
      <c r="H526" s="173">
        <v>44.72</v>
      </c>
      <c r="I526" s="174"/>
      <c r="L526" s="170"/>
      <c r="M526" s="175"/>
      <c r="T526" s="176"/>
      <c r="AT526" s="171" t="s">
        <v>285</v>
      </c>
      <c r="AU526" s="171" t="s">
        <v>90</v>
      </c>
      <c r="AV526" s="15" t="s">
        <v>152</v>
      </c>
      <c r="AW526" s="15" t="s">
        <v>36</v>
      </c>
      <c r="AX526" s="15" t="s">
        <v>88</v>
      </c>
      <c r="AY526" s="171" t="s">
        <v>277</v>
      </c>
    </row>
    <row r="527" spans="2:65" s="1" customFormat="1" ht="24.2" customHeight="1">
      <c r="B527" s="135"/>
      <c r="C527" s="136" t="s">
        <v>736</v>
      </c>
      <c r="D527" s="136" t="s">
        <v>280</v>
      </c>
      <c r="E527" s="137" t="s">
        <v>563</v>
      </c>
      <c r="F527" s="138" t="s">
        <v>564</v>
      </c>
      <c r="G527" s="139" t="s">
        <v>139</v>
      </c>
      <c r="H527" s="140">
        <v>54</v>
      </c>
      <c r="I527" s="141"/>
      <c r="J527" s="142">
        <f>ROUND(I527*H527,2)</f>
        <v>0</v>
      </c>
      <c r="K527" s="138" t="s">
        <v>283</v>
      </c>
      <c r="L527" s="32"/>
      <c r="M527" s="143" t="s">
        <v>1</v>
      </c>
      <c r="N527" s="144" t="s">
        <v>45</v>
      </c>
      <c r="P527" s="145">
        <f>O527*H527</f>
        <v>0</v>
      </c>
      <c r="Q527" s="145">
        <v>0</v>
      </c>
      <c r="R527" s="145">
        <f>Q527*H527</f>
        <v>0</v>
      </c>
      <c r="S527" s="145">
        <v>0</v>
      </c>
      <c r="T527" s="146">
        <f>S527*H527</f>
        <v>0</v>
      </c>
      <c r="AR527" s="147" t="s">
        <v>152</v>
      </c>
      <c r="AT527" s="147" t="s">
        <v>280</v>
      </c>
      <c r="AU527" s="147" t="s">
        <v>90</v>
      </c>
      <c r="AY527" s="17" t="s">
        <v>277</v>
      </c>
      <c r="BE527" s="148">
        <f>IF(N527="základní",J527,0)</f>
        <v>0</v>
      </c>
      <c r="BF527" s="148">
        <f>IF(N527="snížená",J527,0)</f>
        <v>0</v>
      </c>
      <c r="BG527" s="148">
        <f>IF(N527="zákl. přenesená",J527,0)</f>
        <v>0</v>
      </c>
      <c r="BH527" s="148">
        <f>IF(N527="sníž. přenesená",J527,0)</f>
        <v>0</v>
      </c>
      <c r="BI527" s="148">
        <f>IF(N527="nulová",J527,0)</f>
        <v>0</v>
      </c>
      <c r="BJ527" s="17" t="s">
        <v>88</v>
      </c>
      <c r="BK527" s="148">
        <f>ROUND(I527*H527,2)</f>
        <v>0</v>
      </c>
      <c r="BL527" s="17" t="s">
        <v>152</v>
      </c>
      <c r="BM527" s="147" t="s">
        <v>737</v>
      </c>
    </row>
    <row r="528" spans="2:65" s="13" customFormat="1" ht="11.25">
      <c r="B528" s="156"/>
      <c r="D528" s="150" t="s">
        <v>285</v>
      </c>
      <c r="E528" s="157" t="s">
        <v>1</v>
      </c>
      <c r="F528" s="158" t="s">
        <v>738</v>
      </c>
      <c r="H528" s="159">
        <v>54</v>
      </c>
      <c r="I528" s="160"/>
      <c r="L528" s="156"/>
      <c r="M528" s="161"/>
      <c r="T528" s="162"/>
      <c r="AT528" s="157" t="s">
        <v>285</v>
      </c>
      <c r="AU528" s="157" t="s">
        <v>90</v>
      </c>
      <c r="AV528" s="13" t="s">
        <v>90</v>
      </c>
      <c r="AW528" s="13" t="s">
        <v>36</v>
      </c>
      <c r="AX528" s="13" t="s">
        <v>80</v>
      </c>
      <c r="AY528" s="157" t="s">
        <v>277</v>
      </c>
    </row>
    <row r="529" spans="2:65" s="15" customFormat="1" ht="11.25">
      <c r="B529" s="170"/>
      <c r="D529" s="150" t="s">
        <v>285</v>
      </c>
      <c r="E529" s="171" t="s">
        <v>161</v>
      </c>
      <c r="F529" s="172" t="s">
        <v>293</v>
      </c>
      <c r="H529" s="173">
        <v>54</v>
      </c>
      <c r="I529" s="174"/>
      <c r="L529" s="170"/>
      <c r="M529" s="175"/>
      <c r="T529" s="176"/>
      <c r="AT529" s="171" t="s">
        <v>285</v>
      </c>
      <c r="AU529" s="171" t="s">
        <v>90</v>
      </c>
      <c r="AV529" s="15" t="s">
        <v>152</v>
      </c>
      <c r="AW529" s="15" t="s">
        <v>36</v>
      </c>
      <c r="AX529" s="15" t="s">
        <v>88</v>
      </c>
      <c r="AY529" s="171" t="s">
        <v>277</v>
      </c>
    </row>
    <row r="530" spans="2:65" s="1" customFormat="1" ht="16.5" customHeight="1">
      <c r="B530" s="135"/>
      <c r="C530" s="180" t="s">
        <v>739</v>
      </c>
      <c r="D530" s="180" t="s">
        <v>395</v>
      </c>
      <c r="E530" s="181" t="s">
        <v>568</v>
      </c>
      <c r="F530" s="182" t="s">
        <v>569</v>
      </c>
      <c r="G530" s="183" t="s">
        <v>570</v>
      </c>
      <c r="H530" s="184">
        <v>1.62</v>
      </c>
      <c r="I530" s="185"/>
      <c r="J530" s="186">
        <f>ROUND(I530*H530,2)</f>
        <v>0</v>
      </c>
      <c r="K530" s="182" t="s">
        <v>283</v>
      </c>
      <c r="L530" s="187"/>
      <c r="M530" s="188" t="s">
        <v>1</v>
      </c>
      <c r="N530" s="189" t="s">
        <v>45</v>
      </c>
      <c r="P530" s="145">
        <f>O530*H530</f>
        <v>0</v>
      </c>
      <c r="Q530" s="145">
        <v>1E-3</v>
      </c>
      <c r="R530" s="145">
        <f>Q530*H530</f>
        <v>1.6200000000000001E-3</v>
      </c>
      <c r="S530" s="145">
        <v>0</v>
      </c>
      <c r="T530" s="146">
        <f>S530*H530</f>
        <v>0</v>
      </c>
      <c r="AR530" s="147" t="s">
        <v>324</v>
      </c>
      <c r="AT530" s="147" t="s">
        <v>395</v>
      </c>
      <c r="AU530" s="147" t="s">
        <v>90</v>
      </c>
      <c r="AY530" s="17" t="s">
        <v>277</v>
      </c>
      <c r="BE530" s="148">
        <f>IF(N530="základní",J530,0)</f>
        <v>0</v>
      </c>
      <c r="BF530" s="148">
        <f>IF(N530="snížená",J530,0)</f>
        <v>0</v>
      </c>
      <c r="BG530" s="148">
        <f>IF(N530="zákl. přenesená",J530,0)</f>
        <v>0</v>
      </c>
      <c r="BH530" s="148">
        <f>IF(N530="sníž. přenesená",J530,0)</f>
        <v>0</v>
      </c>
      <c r="BI530" s="148">
        <f>IF(N530="nulová",J530,0)</f>
        <v>0</v>
      </c>
      <c r="BJ530" s="17" t="s">
        <v>88</v>
      </c>
      <c r="BK530" s="148">
        <f>ROUND(I530*H530,2)</f>
        <v>0</v>
      </c>
      <c r="BL530" s="17" t="s">
        <v>152</v>
      </c>
      <c r="BM530" s="147" t="s">
        <v>740</v>
      </c>
    </row>
    <row r="531" spans="2:65" s="13" customFormat="1" ht="11.25">
      <c r="B531" s="156"/>
      <c r="D531" s="150" t="s">
        <v>285</v>
      </c>
      <c r="E531" s="157" t="s">
        <v>1</v>
      </c>
      <c r="F531" s="158" t="s">
        <v>741</v>
      </c>
      <c r="H531" s="159">
        <v>1.62</v>
      </c>
      <c r="I531" s="160"/>
      <c r="L531" s="156"/>
      <c r="M531" s="161"/>
      <c r="T531" s="162"/>
      <c r="AT531" s="157" t="s">
        <v>285</v>
      </c>
      <c r="AU531" s="157" t="s">
        <v>90</v>
      </c>
      <c r="AV531" s="13" t="s">
        <v>90</v>
      </c>
      <c r="AW531" s="13" t="s">
        <v>36</v>
      </c>
      <c r="AX531" s="13" t="s">
        <v>88</v>
      </c>
      <c r="AY531" s="157" t="s">
        <v>277</v>
      </c>
    </row>
    <row r="532" spans="2:65" s="11" customFormat="1" ht="22.9" customHeight="1">
      <c r="B532" s="124"/>
      <c r="D532" s="125" t="s">
        <v>79</v>
      </c>
      <c r="E532" s="133" t="s">
        <v>152</v>
      </c>
      <c r="F532" s="133" t="s">
        <v>742</v>
      </c>
      <c r="I532" s="127"/>
      <c r="J532" s="134">
        <f>BK532</f>
        <v>0</v>
      </c>
      <c r="L532" s="124"/>
      <c r="M532" s="128"/>
      <c r="P532" s="129">
        <f>SUM(P533:P536)</f>
        <v>0</v>
      </c>
      <c r="R532" s="129">
        <f>SUM(R533:R536)</f>
        <v>26.889408</v>
      </c>
      <c r="T532" s="130">
        <f>SUM(T533:T536)</f>
        <v>0</v>
      </c>
      <c r="AR532" s="125" t="s">
        <v>88</v>
      </c>
      <c r="AT532" s="131" t="s">
        <v>79</v>
      </c>
      <c r="AU532" s="131" t="s">
        <v>88</v>
      </c>
      <c r="AY532" s="125" t="s">
        <v>277</v>
      </c>
      <c r="BK532" s="132">
        <f>SUM(BK533:BK536)</f>
        <v>0</v>
      </c>
    </row>
    <row r="533" spans="2:65" s="1" customFormat="1" ht="24.2" customHeight="1">
      <c r="B533" s="135"/>
      <c r="C533" s="136" t="s">
        <v>743</v>
      </c>
      <c r="D533" s="136" t="s">
        <v>280</v>
      </c>
      <c r="E533" s="137" t="s">
        <v>744</v>
      </c>
      <c r="F533" s="138" t="s">
        <v>745</v>
      </c>
      <c r="G533" s="139" t="s">
        <v>96</v>
      </c>
      <c r="H533" s="140">
        <v>12.6</v>
      </c>
      <c r="I533" s="141"/>
      <c r="J533" s="142">
        <f>ROUND(I533*H533,2)</f>
        <v>0</v>
      </c>
      <c r="K533" s="138" t="s">
        <v>1</v>
      </c>
      <c r="L533" s="32"/>
      <c r="M533" s="143" t="s">
        <v>1</v>
      </c>
      <c r="N533" s="144" t="s">
        <v>45</v>
      </c>
      <c r="P533" s="145">
        <f>O533*H533</f>
        <v>0</v>
      </c>
      <c r="Q533" s="145">
        <v>2.13408</v>
      </c>
      <c r="R533" s="145">
        <f>Q533*H533</f>
        <v>26.889408</v>
      </c>
      <c r="S533" s="145">
        <v>0</v>
      </c>
      <c r="T533" s="146">
        <f>S533*H533</f>
        <v>0</v>
      </c>
      <c r="AR533" s="147" t="s">
        <v>152</v>
      </c>
      <c r="AT533" s="147" t="s">
        <v>280</v>
      </c>
      <c r="AU533" s="147" t="s">
        <v>90</v>
      </c>
      <c r="AY533" s="17" t="s">
        <v>277</v>
      </c>
      <c r="BE533" s="148">
        <f>IF(N533="základní",J533,0)</f>
        <v>0</v>
      </c>
      <c r="BF533" s="148">
        <f>IF(N533="snížená",J533,0)</f>
        <v>0</v>
      </c>
      <c r="BG533" s="148">
        <f>IF(N533="zákl. přenesená",J533,0)</f>
        <v>0</v>
      </c>
      <c r="BH533" s="148">
        <f>IF(N533="sníž. přenesená",J533,0)</f>
        <v>0</v>
      </c>
      <c r="BI533" s="148">
        <f>IF(N533="nulová",J533,0)</f>
        <v>0</v>
      </c>
      <c r="BJ533" s="17" t="s">
        <v>88</v>
      </c>
      <c r="BK533" s="148">
        <f>ROUND(I533*H533,2)</f>
        <v>0</v>
      </c>
      <c r="BL533" s="17" t="s">
        <v>152</v>
      </c>
      <c r="BM533" s="147" t="s">
        <v>746</v>
      </c>
    </row>
    <row r="534" spans="2:65" s="12" customFormat="1" ht="22.5">
      <c r="B534" s="149"/>
      <c r="D534" s="150" t="s">
        <v>285</v>
      </c>
      <c r="E534" s="151" t="s">
        <v>1</v>
      </c>
      <c r="F534" s="152" t="s">
        <v>747</v>
      </c>
      <c r="H534" s="151" t="s">
        <v>1</v>
      </c>
      <c r="I534" s="153"/>
      <c r="L534" s="149"/>
      <c r="M534" s="154"/>
      <c r="T534" s="155"/>
      <c r="AT534" s="151" t="s">
        <v>285</v>
      </c>
      <c r="AU534" s="151" t="s">
        <v>90</v>
      </c>
      <c r="AV534" s="12" t="s">
        <v>88</v>
      </c>
      <c r="AW534" s="12" t="s">
        <v>36</v>
      </c>
      <c r="AX534" s="12" t="s">
        <v>80</v>
      </c>
      <c r="AY534" s="151" t="s">
        <v>277</v>
      </c>
    </row>
    <row r="535" spans="2:65" s="13" customFormat="1" ht="11.25">
      <c r="B535" s="156"/>
      <c r="D535" s="150" t="s">
        <v>285</v>
      </c>
      <c r="E535" s="157" t="s">
        <v>1</v>
      </c>
      <c r="F535" s="158" t="s">
        <v>748</v>
      </c>
      <c r="H535" s="159">
        <v>12.6</v>
      </c>
      <c r="I535" s="160"/>
      <c r="L535" s="156"/>
      <c r="M535" s="161"/>
      <c r="T535" s="162"/>
      <c r="AT535" s="157" t="s">
        <v>285</v>
      </c>
      <c r="AU535" s="157" t="s">
        <v>90</v>
      </c>
      <c r="AV535" s="13" t="s">
        <v>90</v>
      </c>
      <c r="AW535" s="13" t="s">
        <v>36</v>
      </c>
      <c r="AX535" s="13" t="s">
        <v>80</v>
      </c>
      <c r="AY535" s="157" t="s">
        <v>277</v>
      </c>
    </row>
    <row r="536" spans="2:65" s="15" customFormat="1" ht="11.25">
      <c r="B536" s="170"/>
      <c r="D536" s="150" t="s">
        <v>285</v>
      </c>
      <c r="E536" s="171" t="s">
        <v>186</v>
      </c>
      <c r="F536" s="172" t="s">
        <v>293</v>
      </c>
      <c r="H536" s="173">
        <v>12.6</v>
      </c>
      <c r="I536" s="174"/>
      <c r="L536" s="170"/>
      <c r="M536" s="175"/>
      <c r="T536" s="176"/>
      <c r="AT536" s="171" t="s">
        <v>285</v>
      </c>
      <c r="AU536" s="171" t="s">
        <v>90</v>
      </c>
      <c r="AV536" s="15" t="s">
        <v>152</v>
      </c>
      <c r="AW536" s="15" t="s">
        <v>36</v>
      </c>
      <c r="AX536" s="15" t="s">
        <v>88</v>
      </c>
      <c r="AY536" s="171" t="s">
        <v>277</v>
      </c>
    </row>
    <row r="537" spans="2:65" s="11" customFormat="1" ht="22.9" customHeight="1">
      <c r="B537" s="124"/>
      <c r="D537" s="125" t="s">
        <v>79</v>
      </c>
      <c r="E537" s="133" t="s">
        <v>309</v>
      </c>
      <c r="F537" s="133" t="s">
        <v>749</v>
      </c>
      <c r="I537" s="127"/>
      <c r="J537" s="134">
        <f>BK537</f>
        <v>0</v>
      </c>
      <c r="L537" s="124"/>
      <c r="M537" s="128"/>
      <c r="P537" s="129">
        <f>SUM(P538:P552)</f>
        <v>0</v>
      </c>
      <c r="R537" s="129">
        <f>SUM(R538:R552)</f>
        <v>0.39970559999999999</v>
      </c>
      <c r="T537" s="130">
        <f>SUM(T538:T552)</f>
        <v>0</v>
      </c>
      <c r="AR537" s="125" t="s">
        <v>88</v>
      </c>
      <c r="AT537" s="131" t="s">
        <v>79</v>
      </c>
      <c r="AU537" s="131" t="s">
        <v>88</v>
      </c>
      <c r="AY537" s="125" t="s">
        <v>277</v>
      </c>
      <c r="BK537" s="132">
        <f>SUM(BK538:BK552)</f>
        <v>0</v>
      </c>
    </row>
    <row r="538" spans="2:65" s="1" customFormat="1" ht="24.2" customHeight="1">
      <c r="B538" s="135"/>
      <c r="C538" s="136" t="s">
        <v>750</v>
      </c>
      <c r="D538" s="136" t="s">
        <v>280</v>
      </c>
      <c r="E538" s="137" t="s">
        <v>751</v>
      </c>
      <c r="F538" s="138" t="s">
        <v>752</v>
      </c>
      <c r="G538" s="139" t="s">
        <v>139</v>
      </c>
      <c r="H538" s="140">
        <v>72.88</v>
      </c>
      <c r="I538" s="141"/>
      <c r="J538" s="142">
        <f>ROUND(I538*H538,2)</f>
        <v>0</v>
      </c>
      <c r="K538" s="138" t="s">
        <v>283</v>
      </c>
      <c r="L538" s="32"/>
      <c r="M538" s="143" t="s">
        <v>1</v>
      </c>
      <c r="N538" s="144" t="s">
        <v>45</v>
      </c>
      <c r="P538" s="145">
        <f>O538*H538</f>
        <v>0</v>
      </c>
      <c r="Q538" s="145">
        <v>0</v>
      </c>
      <c r="R538" s="145">
        <f>Q538*H538</f>
        <v>0</v>
      </c>
      <c r="S538" s="145">
        <v>0</v>
      </c>
      <c r="T538" s="146">
        <f>S538*H538</f>
        <v>0</v>
      </c>
      <c r="AR538" s="147" t="s">
        <v>152</v>
      </c>
      <c r="AT538" s="147" t="s">
        <v>280</v>
      </c>
      <c r="AU538" s="147" t="s">
        <v>90</v>
      </c>
      <c r="AY538" s="17" t="s">
        <v>277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7" t="s">
        <v>88</v>
      </c>
      <c r="BK538" s="148">
        <f>ROUND(I538*H538,2)</f>
        <v>0</v>
      </c>
      <c r="BL538" s="17" t="s">
        <v>152</v>
      </c>
      <c r="BM538" s="147" t="s">
        <v>753</v>
      </c>
    </row>
    <row r="539" spans="2:65" s="13" customFormat="1" ht="11.25">
      <c r="B539" s="156"/>
      <c r="D539" s="150" t="s">
        <v>285</v>
      </c>
      <c r="E539" s="157" t="s">
        <v>1</v>
      </c>
      <c r="F539" s="158" t="s">
        <v>754</v>
      </c>
      <c r="H539" s="159">
        <v>72.88</v>
      </c>
      <c r="I539" s="160"/>
      <c r="L539" s="156"/>
      <c r="M539" s="161"/>
      <c r="T539" s="162"/>
      <c r="AT539" s="157" t="s">
        <v>285</v>
      </c>
      <c r="AU539" s="157" t="s">
        <v>90</v>
      </c>
      <c r="AV539" s="13" t="s">
        <v>90</v>
      </c>
      <c r="AW539" s="13" t="s">
        <v>36</v>
      </c>
      <c r="AX539" s="13" t="s">
        <v>88</v>
      </c>
      <c r="AY539" s="157" t="s">
        <v>277</v>
      </c>
    </row>
    <row r="540" spans="2:65" s="1" customFormat="1" ht="24.2" customHeight="1">
      <c r="B540" s="135"/>
      <c r="C540" s="136" t="s">
        <v>755</v>
      </c>
      <c r="D540" s="136" t="s">
        <v>280</v>
      </c>
      <c r="E540" s="137" t="s">
        <v>756</v>
      </c>
      <c r="F540" s="138" t="s">
        <v>757</v>
      </c>
      <c r="G540" s="139" t="s">
        <v>139</v>
      </c>
      <c r="H540" s="140">
        <v>213.68</v>
      </c>
      <c r="I540" s="141"/>
      <c r="J540" s="142">
        <f>ROUND(I540*H540,2)</f>
        <v>0</v>
      </c>
      <c r="K540" s="138" t="s">
        <v>283</v>
      </c>
      <c r="L540" s="32"/>
      <c r="M540" s="143" t="s">
        <v>1</v>
      </c>
      <c r="N540" s="144" t="s">
        <v>45</v>
      </c>
      <c r="P540" s="145">
        <f>O540*H540</f>
        <v>0</v>
      </c>
      <c r="Q540" s="145">
        <v>0</v>
      </c>
      <c r="R540" s="145">
        <f>Q540*H540</f>
        <v>0</v>
      </c>
      <c r="S540" s="145">
        <v>0</v>
      </c>
      <c r="T540" s="146">
        <f>S540*H540</f>
        <v>0</v>
      </c>
      <c r="AR540" s="147" t="s">
        <v>152</v>
      </c>
      <c r="AT540" s="147" t="s">
        <v>280</v>
      </c>
      <c r="AU540" s="147" t="s">
        <v>90</v>
      </c>
      <c r="AY540" s="17" t="s">
        <v>277</v>
      </c>
      <c r="BE540" s="148">
        <f>IF(N540="základní",J540,0)</f>
        <v>0</v>
      </c>
      <c r="BF540" s="148">
        <f>IF(N540="snížená",J540,0)</f>
        <v>0</v>
      </c>
      <c r="BG540" s="148">
        <f>IF(N540="zákl. přenesená",J540,0)</f>
        <v>0</v>
      </c>
      <c r="BH540" s="148">
        <f>IF(N540="sníž. přenesená",J540,0)</f>
        <v>0</v>
      </c>
      <c r="BI540" s="148">
        <f>IF(N540="nulová",J540,0)</f>
        <v>0</v>
      </c>
      <c r="BJ540" s="17" t="s">
        <v>88</v>
      </c>
      <c r="BK540" s="148">
        <f>ROUND(I540*H540,2)</f>
        <v>0</v>
      </c>
      <c r="BL540" s="17" t="s">
        <v>152</v>
      </c>
      <c r="BM540" s="147" t="s">
        <v>758</v>
      </c>
    </row>
    <row r="541" spans="2:65" s="13" customFormat="1" ht="11.25">
      <c r="B541" s="156"/>
      <c r="D541" s="150" t="s">
        <v>285</v>
      </c>
      <c r="E541" s="157" t="s">
        <v>1</v>
      </c>
      <c r="F541" s="158" t="s">
        <v>759</v>
      </c>
      <c r="H541" s="159">
        <v>213.68</v>
      </c>
      <c r="I541" s="160"/>
      <c r="L541" s="156"/>
      <c r="M541" s="161"/>
      <c r="T541" s="162"/>
      <c r="AT541" s="157" t="s">
        <v>285</v>
      </c>
      <c r="AU541" s="157" t="s">
        <v>90</v>
      </c>
      <c r="AV541" s="13" t="s">
        <v>90</v>
      </c>
      <c r="AW541" s="13" t="s">
        <v>36</v>
      </c>
      <c r="AX541" s="13" t="s">
        <v>88</v>
      </c>
      <c r="AY541" s="157" t="s">
        <v>277</v>
      </c>
    </row>
    <row r="542" spans="2:65" s="1" customFormat="1" ht="33" customHeight="1">
      <c r="B542" s="135"/>
      <c r="C542" s="136" t="s">
        <v>760</v>
      </c>
      <c r="D542" s="136" t="s">
        <v>280</v>
      </c>
      <c r="E542" s="137" t="s">
        <v>761</v>
      </c>
      <c r="F542" s="138" t="s">
        <v>762</v>
      </c>
      <c r="G542" s="139" t="s">
        <v>139</v>
      </c>
      <c r="H542" s="140">
        <v>213.68</v>
      </c>
      <c r="I542" s="141"/>
      <c r="J542" s="142">
        <f>ROUND(I542*H542,2)</f>
        <v>0</v>
      </c>
      <c r="K542" s="138" t="s">
        <v>283</v>
      </c>
      <c r="L542" s="32"/>
      <c r="M542" s="143" t="s">
        <v>1</v>
      </c>
      <c r="N542" s="144" t="s">
        <v>45</v>
      </c>
      <c r="P542" s="145">
        <f>O542*H542</f>
        <v>0</v>
      </c>
      <c r="Q542" s="145">
        <v>0</v>
      </c>
      <c r="R542" s="145">
        <f>Q542*H542</f>
        <v>0</v>
      </c>
      <c r="S542" s="145">
        <v>0</v>
      </c>
      <c r="T542" s="146">
        <f>S542*H542</f>
        <v>0</v>
      </c>
      <c r="AR542" s="147" t="s">
        <v>152</v>
      </c>
      <c r="AT542" s="147" t="s">
        <v>280</v>
      </c>
      <c r="AU542" s="147" t="s">
        <v>90</v>
      </c>
      <c r="AY542" s="17" t="s">
        <v>277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88</v>
      </c>
      <c r="BK542" s="148">
        <f>ROUND(I542*H542,2)</f>
        <v>0</v>
      </c>
      <c r="BL542" s="17" t="s">
        <v>152</v>
      </c>
      <c r="BM542" s="147" t="s">
        <v>763</v>
      </c>
    </row>
    <row r="543" spans="2:65" s="13" customFormat="1" ht="11.25">
      <c r="B543" s="156"/>
      <c r="D543" s="150" t="s">
        <v>285</v>
      </c>
      <c r="E543" s="157" t="s">
        <v>1</v>
      </c>
      <c r="F543" s="158" t="s">
        <v>759</v>
      </c>
      <c r="H543" s="159">
        <v>213.68</v>
      </c>
      <c r="I543" s="160"/>
      <c r="L543" s="156"/>
      <c r="M543" s="161"/>
      <c r="T543" s="162"/>
      <c r="AT543" s="157" t="s">
        <v>285</v>
      </c>
      <c r="AU543" s="157" t="s">
        <v>90</v>
      </c>
      <c r="AV543" s="13" t="s">
        <v>90</v>
      </c>
      <c r="AW543" s="13" t="s">
        <v>36</v>
      </c>
      <c r="AX543" s="13" t="s">
        <v>88</v>
      </c>
      <c r="AY543" s="157" t="s">
        <v>277</v>
      </c>
    </row>
    <row r="544" spans="2:65" s="1" customFormat="1" ht="24.2" customHeight="1">
      <c r="B544" s="135"/>
      <c r="C544" s="136" t="s">
        <v>764</v>
      </c>
      <c r="D544" s="136" t="s">
        <v>280</v>
      </c>
      <c r="E544" s="137" t="s">
        <v>765</v>
      </c>
      <c r="F544" s="138" t="s">
        <v>766</v>
      </c>
      <c r="G544" s="139" t="s">
        <v>139</v>
      </c>
      <c r="H544" s="140">
        <v>213.68</v>
      </c>
      <c r="I544" s="141"/>
      <c r="J544" s="142">
        <f>ROUND(I544*H544,2)</f>
        <v>0</v>
      </c>
      <c r="K544" s="138" t="s">
        <v>283</v>
      </c>
      <c r="L544" s="32"/>
      <c r="M544" s="143" t="s">
        <v>1</v>
      </c>
      <c r="N544" s="144" t="s">
        <v>45</v>
      </c>
      <c r="P544" s="145">
        <f>O544*H544</f>
        <v>0</v>
      </c>
      <c r="Q544" s="145">
        <v>0</v>
      </c>
      <c r="R544" s="145">
        <f>Q544*H544</f>
        <v>0</v>
      </c>
      <c r="S544" s="145">
        <v>0</v>
      </c>
      <c r="T544" s="146">
        <f>S544*H544</f>
        <v>0</v>
      </c>
      <c r="AR544" s="147" t="s">
        <v>152</v>
      </c>
      <c r="AT544" s="147" t="s">
        <v>280</v>
      </c>
      <c r="AU544" s="147" t="s">
        <v>90</v>
      </c>
      <c r="AY544" s="17" t="s">
        <v>277</v>
      </c>
      <c r="BE544" s="148">
        <f>IF(N544="základní",J544,0)</f>
        <v>0</v>
      </c>
      <c r="BF544" s="148">
        <f>IF(N544="snížená",J544,0)</f>
        <v>0</v>
      </c>
      <c r="BG544" s="148">
        <f>IF(N544="zákl. přenesená",J544,0)</f>
        <v>0</v>
      </c>
      <c r="BH544" s="148">
        <f>IF(N544="sníž. přenesená",J544,0)</f>
        <v>0</v>
      </c>
      <c r="BI544" s="148">
        <f>IF(N544="nulová",J544,0)</f>
        <v>0</v>
      </c>
      <c r="BJ544" s="17" t="s">
        <v>88</v>
      </c>
      <c r="BK544" s="148">
        <f>ROUND(I544*H544,2)</f>
        <v>0</v>
      </c>
      <c r="BL544" s="17" t="s">
        <v>152</v>
      </c>
      <c r="BM544" s="147" t="s">
        <v>767</v>
      </c>
    </row>
    <row r="545" spans="2:65" s="13" customFormat="1" ht="11.25">
      <c r="B545" s="156"/>
      <c r="D545" s="150" t="s">
        <v>285</v>
      </c>
      <c r="E545" s="157" t="s">
        <v>1</v>
      </c>
      <c r="F545" s="158" t="s">
        <v>759</v>
      </c>
      <c r="H545" s="159">
        <v>213.68</v>
      </c>
      <c r="I545" s="160"/>
      <c r="L545" s="156"/>
      <c r="M545" s="161"/>
      <c r="T545" s="162"/>
      <c r="AT545" s="157" t="s">
        <v>285</v>
      </c>
      <c r="AU545" s="157" t="s">
        <v>90</v>
      </c>
      <c r="AV545" s="13" t="s">
        <v>90</v>
      </c>
      <c r="AW545" s="13" t="s">
        <v>36</v>
      </c>
      <c r="AX545" s="13" t="s">
        <v>88</v>
      </c>
      <c r="AY545" s="157" t="s">
        <v>277</v>
      </c>
    </row>
    <row r="546" spans="2:65" s="1" customFormat="1" ht="33" customHeight="1">
      <c r="B546" s="135"/>
      <c r="C546" s="136" t="s">
        <v>768</v>
      </c>
      <c r="D546" s="136" t="s">
        <v>280</v>
      </c>
      <c r="E546" s="137" t="s">
        <v>769</v>
      </c>
      <c r="F546" s="138" t="s">
        <v>770</v>
      </c>
      <c r="G546" s="139" t="s">
        <v>139</v>
      </c>
      <c r="H546" s="140">
        <v>213.68</v>
      </c>
      <c r="I546" s="141"/>
      <c r="J546" s="142">
        <f>ROUND(I546*H546,2)</f>
        <v>0</v>
      </c>
      <c r="K546" s="138" t="s">
        <v>283</v>
      </c>
      <c r="L546" s="32"/>
      <c r="M546" s="143" t="s">
        <v>1</v>
      </c>
      <c r="N546" s="144" t="s">
        <v>45</v>
      </c>
      <c r="P546" s="145">
        <f>O546*H546</f>
        <v>0</v>
      </c>
      <c r="Q546" s="145">
        <v>0</v>
      </c>
      <c r="R546" s="145">
        <f>Q546*H546</f>
        <v>0</v>
      </c>
      <c r="S546" s="145">
        <v>0</v>
      </c>
      <c r="T546" s="146">
        <f>S546*H546</f>
        <v>0</v>
      </c>
      <c r="AR546" s="147" t="s">
        <v>152</v>
      </c>
      <c r="AT546" s="147" t="s">
        <v>280</v>
      </c>
      <c r="AU546" s="147" t="s">
        <v>90</v>
      </c>
      <c r="AY546" s="17" t="s">
        <v>277</v>
      </c>
      <c r="BE546" s="148">
        <f>IF(N546="základní",J546,0)</f>
        <v>0</v>
      </c>
      <c r="BF546" s="148">
        <f>IF(N546="snížená",J546,0)</f>
        <v>0</v>
      </c>
      <c r="BG546" s="148">
        <f>IF(N546="zákl. přenesená",J546,0)</f>
        <v>0</v>
      </c>
      <c r="BH546" s="148">
        <f>IF(N546="sníž. přenesená",J546,0)</f>
        <v>0</v>
      </c>
      <c r="BI546" s="148">
        <f>IF(N546="nulová",J546,0)</f>
        <v>0</v>
      </c>
      <c r="BJ546" s="17" t="s">
        <v>88</v>
      </c>
      <c r="BK546" s="148">
        <f>ROUND(I546*H546,2)</f>
        <v>0</v>
      </c>
      <c r="BL546" s="17" t="s">
        <v>152</v>
      </c>
      <c r="BM546" s="147" t="s">
        <v>771</v>
      </c>
    </row>
    <row r="547" spans="2:65" s="13" customFormat="1" ht="11.25">
      <c r="B547" s="156"/>
      <c r="D547" s="150" t="s">
        <v>285</v>
      </c>
      <c r="E547" s="157" t="s">
        <v>1</v>
      </c>
      <c r="F547" s="158" t="s">
        <v>759</v>
      </c>
      <c r="H547" s="159">
        <v>213.68</v>
      </c>
      <c r="I547" s="160"/>
      <c r="L547" s="156"/>
      <c r="M547" s="161"/>
      <c r="T547" s="162"/>
      <c r="AT547" s="157" t="s">
        <v>285</v>
      </c>
      <c r="AU547" s="157" t="s">
        <v>90</v>
      </c>
      <c r="AV547" s="13" t="s">
        <v>90</v>
      </c>
      <c r="AW547" s="13" t="s">
        <v>36</v>
      </c>
      <c r="AX547" s="13" t="s">
        <v>88</v>
      </c>
      <c r="AY547" s="157" t="s">
        <v>277</v>
      </c>
    </row>
    <row r="548" spans="2:65" s="1" customFormat="1" ht="24.2" customHeight="1">
      <c r="B548" s="135"/>
      <c r="C548" s="136" t="s">
        <v>772</v>
      </c>
      <c r="D548" s="136" t="s">
        <v>280</v>
      </c>
      <c r="E548" s="137" t="s">
        <v>773</v>
      </c>
      <c r="F548" s="138" t="s">
        <v>774</v>
      </c>
      <c r="G548" s="139" t="s">
        <v>139</v>
      </c>
      <c r="H548" s="140">
        <v>4.4800000000000004</v>
      </c>
      <c r="I548" s="141"/>
      <c r="J548" s="142">
        <f>ROUND(I548*H548,2)</f>
        <v>0</v>
      </c>
      <c r="K548" s="138" t="s">
        <v>283</v>
      </c>
      <c r="L548" s="32"/>
      <c r="M548" s="143" t="s">
        <v>1</v>
      </c>
      <c r="N548" s="144" t="s">
        <v>45</v>
      </c>
      <c r="P548" s="145">
        <f>O548*H548</f>
        <v>0</v>
      </c>
      <c r="Q548" s="145">
        <v>8.9219999999999994E-2</v>
      </c>
      <c r="R548" s="145">
        <f>Q548*H548</f>
        <v>0.39970559999999999</v>
      </c>
      <c r="S548" s="145">
        <v>0</v>
      </c>
      <c r="T548" s="146">
        <f>S548*H548</f>
        <v>0</v>
      </c>
      <c r="AR548" s="147" t="s">
        <v>152</v>
      </c>
      <c r="AT548" s="147" t="s">
        <v>280</v>
      </c>
      <c r="AU548" s="147" t="s">
        <v>90</v>
      </c>
      <c r="AY548" s="17" t="s">
        <v>277</v>
      </c>
      <c r="BE548" s="148">
        <f>IF(N548="základní",J548,0)</f>
        <v>0</v>
      </c>
      <c r="BF548" s="148">
        <f>IF(N548="snížená",J548,0)</f>
        <v>0</v>
      </c>
      <c r="BG548" s="148">
        <f>IF(N548="zákl. přenesená",J548,0)</f>
        <v>0</v>
      </c>
      <c r="BH548" s="148">
        <f>IF(N548="sníž. přenesená",J548,0)</f>
        <v>0</v>
      </c>
      <c r="BI548" s="148">
        <f>IF(N548="nulová",J548,0)</f>
        <v>0</v>
      </c>
      <c r="BJ548" s="17" t="s">
        <v>88</v>
      </c>
      <c r="BK548" s="148">
        <f>ROUND(I548*H548,2)</f>
        <v>0</v>
      </c>
      <c r="BL548" s="17" t="s">
        <v>152</v>
      </c>
      <c r="BM548" s="147" t="s">
        <v>775</v>
      </c>
    </row>
    <row r="549" spans="2:65" s="1" customFormat="1" ht="19.5">
      <c r="B549" s="32"/>
      <c r="D549" s="150" t="s">
        <v>384</v>
      </c>
      <c r="F549" s="177" t="s">
        <v>776</v>
      </c>
      <c r="I549" s="178"/>
      <c r="L549" s="32"/>
      <c r="M549" s="179"/>
      <c r="T549" s="56"/>
      <c r="AT549" s="17" t="s">
        <v>384</v>
      </c>
      <c r="AU549" s="17" t="s">
        <v>90</v>
      </c>
    </row>
    <row r="550" spans="2:65" s="13" customFormat="1" ht="11.25">
      <c r="B550" s="156"/>
      <c r="D550" s="150" t="s">
        <v>285</v>
      </c>
      <c r="E550" s="157" t="s">
        <v>1</v>
      </c>
      <c r="F550" s="158" t="s">
        <v>777</v>
      </c>
      <c r="H550" s="159">
        <v>4.4800000000000004</v>
      </c>
      <c r="I550" s="160"/>
      <c r="L550" s="156"/>
      <c r="M550" s="161"/>
      <c r="T550" s="162"/>
      <c r="AT550" s="157" t="s">
        <v>285</v>
      </c>
      <c r="AU550" s="157" t="s">
        <v>90</v>
      </c>
      <c r="AV550" s="13" t="s">
        <v>90</v>
      </c>
      <c r="AW550" s="13" t="s">
        <v>36</v>
      </c>
      <c r="AX550" s="13" t="s">
        <v>88</v>
      </c>
      <c r="AY550" s="157" t="s">
        <v>277</v>
      </c>
    </row>
    <row r="551" spans="2:65" s="1" customFormat="1" ht="21.75" customHeight="1">
      <c r="B551" s="135"/>
      <c r="C551" s="136" t="s">
        <v>778</v>
      </c>
      <c r="D551" s="136" t="s">
        <v>280</v>
      </c>
      <c r="E551" s="137" t="s">
        <v>779</v>
      </c>
      <c r="F551" s="138" t="s">
        <v>780</v>
      </c>
      <c r="G551" s="139" t="s">
        <v>139</v>
      </c>
      <c r="H551" s="140">
        <v>4.4800000000000004</v>
      </c>
      <c r="I551" s="141"/>
      <c r="J551" s="142">
        <f>ROUND(I551*H551,2)</f>
        <v>0</v>
      </c>
      <c r="K551" s="138" t="s">
        <v>283</v>
      </c>
      <c r="L551" s="32"/>
      <c r="M551" s="143" t="s">
        <v>1</v>
      </c>
      <c r="N551" s="144" t="s">
        <v>45</v>
      </c>
      <c r="P551" s="145">
        <f>O551*H551</f>
        <v>0</v>
      </c>
      <c r="Q551" s="145">
        <v>0</v>
      </c>
      <c r="R551" s="145">
        <f>Q551*H551</f>
        <v>0</v>
      </c>
      <c r="S551" s="145">
        <v>0</v>
      </c>
      <c r="T551" s="146">
        <f>S551*H551</f>
        <v>0</v>
      </c>
      <c r="AR551" s="147" t="s">
        <v>152</v>
      </c>
      <c r="AT551" s="147" t="s">
        <v>280</v>
      </c>
      <c r="AU551" s="147" t="s">
        <v>90</v>
      </c>
      <c r="AY551" s="17" t="s">
        <v>277</v>
      </c>
      <c r="BE551" s="148">
        <f>IF(N551="základní",J551,0)</f>
        <v>0</v>
      </c>
      <c r="BF551" s="148">
        <f>IF(N551="snížená",J551,0)</f>
        <v>0</v>
      </c>
      <c r="BG551" s="148">
        <f>IF(N551="zákl. přenesená",J551,0)</f>
        <v>0</v>
      </c>
      <c r="BH551" s="148">
        <f>IF(N551="sníž. přenesená",J551,0)</f>
        <v>0</v>
      </c>
      <c r="BI551" s="148">
        <f>IF(N551="nulová",J551,0)</f>
        <v>0</v>
      </c>
      <c r="BJ551" s="17" t="s">
        <v>88</v>
      </c>
      <c r="BK551" s="148">
        <f>ROUND(I551*H551,2)</f>
        <v>0</v>
      </c>
      <c r="BL551" s="17" t="s">
        <v>152</v>
      </c>
      <c r="BM551" s="147" t="s">
        <v>781</v>
      </c>
    </row>
    <row r="552" spans="2:65" s="13" customFormat="1" ht="11.25">
      <c r="B552" s="156"/>
      <c r="D552" s="150" t="s">
        <v>285</v>
      </c>
      <c r="E552" s="157" t="s">
        <v>1</v>
      </c>
      <c r="F552" s="158" t="s">
        <v>782</v>
      </c>
      <c r="H552" s="159">
        <v>4.4800000000000004</v>
      </c>
      <c r="I552" s="160"/>
      <c r="L552" s="156"/>
      <c r="M552" s="161"/>
      <c r="T552" s="162"/>
      <c r="AT552" s="157" t="s">
        <v>285</v>
      </c>
      <c r="AU552" s="157" t="s">
        <v>90</v>
      </c>
      <c r="AV552" s="13" t="s">
        <v>90</v>
      </c>
      <c r="AW552" s="13" t="s">
        <v>36</v>
      </c>
      <c r="AX552" s="13" t="s">
        <v>88</v>
      </c>
      <c r="AY552" s="157" t="s">
        <v>277</v>
      </c>
    </row>
    <row r="553" spans="2:65" s="11" customFormat="1" ht="22.9" customHeight="1">
      <c r="B553" s="124"/>
      <c r="D553" s="125" t="s">
        <v>79</v>
      </c>
      <c r="E553" s="133" t="s">
        <v>324</v>
      </c>
      <c r="F553" s="133" t="s">
        <v>783</v>
      </c>
      <c r="I553" s="127"/>
      <c r="J553" s="134">
        <f>BK553</f>
        <v>0</v>
      </c>
      <c r="L553" s="124"/>
      <c r="M553" s="128"/>
      <c r="P553" s="129">
        <f>SUM(P554:P563)</f>
        <v>0</v>
      </c>
      <c r="R553" s="129">
        <f>SUM(R554:R563)</f>
        <v>1.69554</v>
      </c>
      <c r="T553" s="130">
        <f>SUM(T554:T563)</f>
        <v>0</v>
      </c>
      <c r="AR553" s="125" t="s">
        <v>88</v>
      </c>
      <c r="AT553" s="131" t="s">
        <v>79</v>
      </c>
      <c r="AU553" s="131" t="s">
        <v>88</v>
      </c>
      <c r="AY553" s="125" t="s">
        <v>277</v>
      </c>
      <c r="BK553" s="132">
        <f>SUM(BK554:BK563)</f>
        <v>0</v>
      </c>
    </row>
    <row r="554" spans="2:65" s="1" customFormat="1" ht="24.2" customHeight="1">
      <c r="B554" s="135"/>
      <c r="C554" s="136" t="s">
        <v>784</v>
      </c>
      <c r="D554" s="136" t="s">
        <v>280</v>
      </c>
      <c r="E554" s="137" t="s">
        <v>785</v>
      </c>
      <c r="F554" s="138" t="s">
        <v>786</v>
      </c>
      <c r="G554" s="139" t="s">
        <v>787</v>
      </c>
      <c r="H554" s="140">
        <v>6</v>
      </c>
      <c r="I554" s="141"/>
      <c r="J554" s="142">
        <f>ROUND(I554*H554,2)</f>
        <v>0</v>
      </c>
      <c r="K554" s="138" t="s">
        <v>283</v>
      </c>
      <c r="L554" s="32"/>
      <c r="M554" s="143" t="s">
        <v>1</v>
      </c>
      <c r="N554" s="144" t="s">
        <v>45</v>
      </c>
      <c r="P554" s="145">
        <f>O554*H554</f>
        <v>0</v>
      </c>
      <c r="Q554" s="145">
        <v>1.0189999999999999E-2</v>
      </c>
      <c r="R554" s="145">
        <f>Q554*H554</f>
        <v>6.114E-2</v>
      </c>
      <c r="S554" s="145">
        <v>0</v>
      </c>
      <c r="T554" s="146">
        <f>S554*H554</f>
        <v>0</v>
      </c>
      <c r="AR554" s="147" t="s">
        <v>152</v>
      </c>
      <c r="AT554" s="147" t="s">
        <v>280</v>
      </c>
      <c r="AU554" s="147" t="s">
        <v>90</v>
      </c>
      <c r="AY554" s="17" t="s">
        <v>277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88</v>
      </c>
      <c r="BK554" s="148">
        <f>ROUND(I554*H554,2)</f>
        <v>0</v>
      </c>
      <c r="BL554" s="17" t="s">
        <v>152</v>
      </c>
      <c r="BM554" s="147" t="s">
        <v>788</v>
      </c>
    </row>
    <row r="555" spans="2:65" s="1" customFormat="1" ht="16.5" customHeight="1">
      <c r="B555" s="135"/>
      <c r="C555" s="180" t="s">
        <v>114</v>
      </c>
      <c r="D555" s="180" t="s">
        <v>395</v>
      </c>
      <c r="E555" s="181" t="s">
        <v>789</v>
      </c>
      <c r="F555" s="182" t="s">
        <v>790</v>
      </c>
      <c r="G555" s="183" t="s">
        <v>787</v>
      </c>
      <c r="H555" s="184">
        <v>6</v>
      </c>
      <c r="I555" s="185"/>
      <c r="J555" s="186">
        <f>ROUND(I555*H555,2)</f>
        <v>0</v>
      </c>
      <c r="K555" s="182" t="s">
        <v>283</v>
      </c>
      <c r="L555" s="187"/>
      <c r="M555" s="188" t="s">
        <v>1</v>
      </c>
      <c r="N555" s="189" t="s">
        <v>45</v>
      </c>
      <c r="P555" s="145">
        <f>O555*H555</f>
        <v>0</v>
      </c>
      <c r="Q555" s="145">
        <v>0.26400000000000001</v>
      </c>
      <c r="R555" s="145">
        <f>Q555*H555</f>
        <v>1.5840000000000001</v>
      </c>
      <c r="S555" s="145">
        <v>0</v>
      </c>
      <c r="T555" s="146">
        <f>S555*H555</f>
        <v>0</v>
      </c>
      <c r="AR555" s="147" t="s">
        <v>324</v>
      </c>
      <c r="AT555" s="147" t="s">
        <v>395</v>
      </c>
      <c r="AU555" s="147" t="s">
        <v>90</v>
      </c>
      <c r="AY555" s="17" t="s">
        <v>277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7" t="s">
        <v>88</v>
      </c>
      <c r="BK555" s="148">
        <f>ROUND(I555*H555,2)</f>
        <v>0</v>
      </c>
      <c r="BL555" s="17" t="s">
        <v>152</v>
      </c>
      <c r="BM555" s="147" t="s">
        <v>791</v>
      </c>
    </row>
    <row r="556" spans="2:65" s="13" customFormat="1" ht="11.25">
      <c r="B556" s="156"/>
      <c r="D556" s="150" t="s">
        <v>285</v>
      </c>
      <c r="E556" s="157" t="s">
        <v>1</v>
      </c>
      <c r="F556" s="158" t="s">
        <v>792</v>
      </c>
      <c r="H556" s="159">
        <v>6</v>
      </c>
      <c r="I556" s="160"/>
      <c r="L556" s="156"/>
      <c r="M556" s="161"/>
      <c r="T556" s="162"/>
      <c r="AT556" s="157" t="s">
        <v>285</v>
      </c>
      <c r="AU556" s="157" t="s">
        <v>90</v>
      </c>
      <c r="AV556" s="13" t="s">
        <v>90</v>
      </c>
      <c r="AW556" s="13" t="s">
        <v>36</v>
      </c>
      <c r="AX556" s="13" t="s">
        <v>80</v>
      </c>
      <c r="AY556" s="157" t="s">
        <v>277</v>
      </c>
    </row>
    <row r="557" spans="2:65" s="15" customFormat="1" ht="11.25">
      <c r="B557" s="170"/>
      <c r="D557" s="150" t="s">
        <v>285</v>
      </c>
      <c r="E557" s="171" t="s">
        <v>1</v>
      </c>
      <c r="F557" s="172" t="s">
        <v>293</v>
      </c>
      <c r="H557" s="173">
        <v>6</v>
      </c>
      <c r="I557" s="174"/>
      <c r="L557" s="170"/>
      <c r="M557" s="175"/>
      <c r="T557" s="176"/>
      <c r="AT557" s="171" t="s">
        <v>285</v>
      </c>
      <c r="AU557" s="171" t="s">
        <v>90</v>
      </c>
      <c r="AV557" s="15" t="s">
        <v>152</v>
      </c>
      <c r="AW557" s="15" t="s">
        <v>36</v>
      </c>
      <c r="AX557" s="15" t="s">
        <v>88</v>
      </c>
      <c r="AY557" s="171" t="s">
        <v>277</v>
      </c>
    </row>
    <row r="558" spans="2:65" s="1" customFormat="1" ht="16.5" customHeight="1">
      <c r="B558" s="135"/>
      <c r="C558" s="136" t="s">
        <v>793</v>
      </c>
      <c r="D558" s="136" t="s">
        <v>280</v>
      </c>
      <c r="E558" s="137" t="s">
        <v>794</v>
      </c>
      <c r="F558" s="138" t="s">
        <v>795</v>
      </c>
      <c r="G558" s="139" t="s">
        <v>104</v>
      </c>
      <c r="H558" s="140">
        <v>180</v>
      </c>
      <c r="I558" s="141"/>
      <c r="J558" s="142">
        <f>ROUND(I558*H558,2)</f>
        <v>0</v>
      </c>
      <c r="K558" s="138" t="s">
        <v>283</v>
      </c>
      <c r="L558" s="32"/>
      <c r="M558" s="143" t="s">
        <v>1</v>
      </c>
      <c r="N558" s="144" t="s">
        <v>45</v>
      </c>
      <c r="P558" s="145">
        <f>O558*H558</f>
        <v>0</v>
      </c>
      <c r="Q558" s="145">
        <v>1.9000000000000001E-4</v>
      </c>
      <c r="R558" s="145">
        <f>Q558*H558</f>
        <v>3.4200000000000001E-2</v>
      </c>
      <c r="S558" s="145">
        <v>0</v>
      </c>
      <c r="T558" s="146">
        <f>S558*H558</f>
        <v>0</v>
      </c>
      <c r="AR558" s="147" t="s">
        <v>152</v>
      </c>
      <c r="AT558" s="147" t="s">
        <v>280</v>
      </c>
      <c r="AU558" s="147" t="s">
        <v>90</v>
      </c>
      <c r="AY558" s="17" t="s">
        <v>277</v>
      </c>
      <c r="BE558" s="148">
        <f>IF(N558="základní",J558,0)</f>
        <v>0</v>
      </c>
      <c r="BF558" s="148">
        <f>IF(N558="snížená",J558,0)</f>
        <v>0</v>
      </c>
      <c r="BG558" s="148">
        <f>IF(N558="zákl. přenesená",J558,0)</f>
        <v>0</v>
      </c>
      <c r="BH558" s="148">
        <f>IF(N558="sníž. přenesená",J558,0)</f>
        <v>0</v>
      </c>
      <c r="BI558" s="148">
        <f>IF(N558="nulová",J558,0)</f>
        <v>0</v>
      </c>
      <c r="BJ558" s="17" t="s">
        <v>88</v>
      </c>
      <c r="BK558" s="148">
        <f>ROUND(I558*H558,2)</f>
        <v>0</v>
      </c>
      <c r="BL558" s="17" t="s">
        <v>152</v>
      </c>
      <c r="BM558" s="147" t="s">
        <v>796</v>
      </c>
    </row>
    <row r="559" spans="2:65" s="13" customFormat="1" ht="11.25">
      <c r="B559" s="156"/>
      <c r="D559" s="150" t="s">
        <v>285</v>
      </c>
      <c r="E559" s="157" t="s">
        <v>1</v>
      </c>
      <c r="F559" s="158" t="s">
        <v>797</v>
      </c>
      <c r="H559" s="159">
        <v>180</v>
      </c>
      <c r="I559" s="160"/>
      <c r="L559" s="156"/>
      <c r="M559" s="161"/>
      <c r="T559" s="162"/>
      <c r="AT559" s="157" t="s">
        <v>285</v>
      </c>
      <c r="AU559" s="157" t="s">
        <v>90</v>
      </c>
      <c r="AV559" s="13" t="s">
        <v>90</v>
      </c>
      <c r="AW559" s="13" t="s">
        <v>36</v>
      </c>
      <c r="AX559" s="13" t="s">
        <v>80</v>
      </c>
      <c r="AY559" s="157" t="s">
        <v>277</v>
      </c>
    </row>
    <row r="560" spans="2:65" s="15" customFormat="1" ht="11.25">
      <c r="B560" s="170"/>
      <c r="D560" s="150" t="s">
        <v>285</v>
      </c>
      <c r="E560" s="171" t="s">
        <v>1</v>
      </c>
      <c r="F560" s="172" t="s">
        <v>293</v>
      </c>
      <c r="H560" s="173">
        <v>180</v>
      </c>
      <c r="I560" s="174"/>
      <c r="L560" s="170"/>
      <c r="M560" s="175"/>
      <c r="T560" s="176"/>
      <c r="AT560" s="171" t="s">
        <v>285</v>
      </c>
      <c r="AU560" s="171" t="s">
        <v>90</v>
      </c>
      <c r="AV560" s="15" t="s">
        <v>152</v>
      </c>
      <c r="AW560" s="15" t="s">
        <v>36</v>
      </c>
      <c r="AX560" s="15" t="s">
        <v>88</v>
      </c>
      <c r="AY560" s="171" t="s">
        <v>277</v>
      </c>
    </row>
    <row r="561" spans="2:65" s="1" customFormat="1" ht="21.75" customHeight="1">
      <c r="B561" s="135"/>
      <c r="C561" s="136" t="s">
        <v>798</v>
      </c>
      <c r="D561" s="136" t="s">
        <v>280</v>
      </c>
      <c r="E561" s="137" t="s">
        <v>799</v>
      </c>
      <c r="F561" s="138" t="s">
        <v>800</v>
      </c>
      <c r="G561" s="139" t="s">
        <v>104</v>
      </c>
      <c r="H561" s="140">
        <v>180</v>
      </c>
      <c r="I561" s="141"/>
      <c r="J561" s="142">
        <f>ROUND(I561*H561,2)</f>
        <v>0</v>
      </c>
      <c r="K561" s="138" t="s">
        <v>283</v>
      </c>
      <c r="L561" s="32"/>
      <c r="M561" s="143" t="s">
        <v>1</v>
      </c>
      <c r="N561" s="144" t="s">
        <v>45</v>
      </c>
      <c r="P561" s="145">
        <f>O561*H561</f>
        <v>0</v>
      </c>
      <c r="Q561" s="145">
        <v>9.0000000000000006E-5</v>
      </c>
      <c r="R561" s="145">
        <f>Q561*H561</f>
        <v>1.6200000000000003E-2</v>
      </c>
      <c r="S561" s="145">
        <v>0</v>
      </c>
      <c r="T561" s="146">
        <f>S561*H561</f>
        <v>0</v>
      </c>
      <c r="AR561" s="147" t="s">
        <v>152</v>
      </c>
      <c r="AT561" s="147" t="s">
        <v>280</v>
      </c>
      <c r="AU561" s="147" t="s">
        <v>90</v>
      </c>
      <c r="AY561" s="17" t="s">
        <v>277</v>
      </c>
      <c r="BE561" s="148">
        <f>IF(N561="základní",J561,0)</f>
        <v>0</v>
      </c>
      <c r="BF561" s="148">
        <f>IF(N561="snížená",J561,0)</f>
        <v>0</v>
      </c>
      <c r="BG561" s="148">
        <f>IF(N561="zákl. přenesená",J561,0)</f>
        <v>0</v>
      </c>
      <c r="BH561" s="148">
        <f>IF(N561="sníž. přenesená",J561,0)</f>
        <v>0</v>
      </c>
      <c r="BI561" s="148">
        <f>IF(N561="nulová",J561,0)</f>
        <v>0</v>
      </c>
      <c r="BJ561" s="17" t="s">
        <v>88</v>
      </c>
      <c r="BK561" s="148">
        <f>ROUND(I561*H561,2)</f>
        <v>0</v>
      </c>
      <c r="BL561" s="17" t="s">
        <v>152</v>
      </c>
      <c r="BM561" s="147" t="s">
        <v>801</v>
      </c>
    </row>
    <row r="562" spans="2:65" s="13" customFormat="1" ht="11.25">
      <c r="B562" s="156"/>
      <c r="D562" s="150" t="s">
        <v>285</v>
      </c>
      <c r="E562" s="157" t="s">
        <v>1</v>
      </c>
      <c r="F562" s="158" t="s">
        <v>797</v>
      </c>
      <c r="H562" s="159">
        <v>180</v>
      </c>
      <c r="I562" s="160"/>
      <c r="L562" s="156"/>
      <c r="M562" s="161"/>
      <c r="T562" s="162"/>
      <c r="AT562" s="157" t="s">
        <v>285</v>
      </c>
      <c r="AU562" s="157" t="s">
        <v>90</v>
      </c>
      <c r="AV562" s="13" t="s">
        <v>90</v>
      </c>
      <c r="AW562" s="13" t="s">
        <v>36</v>
      </c>
      <c r="AX562" s="13" t="s">
        <v>80</v>
      </c>
      <c r="AY562" s="157" t="s">
        <v>277</v>
      </c>
    </row>
    <row r="563" spans="2:65" s="15" customFormat="1" ht="11.25">
      <c r="B563" s="170"/>
      <c r="D563" s="150" t="s">
        <v>285</v>
      </c>
      <c r="E563" s="171" t="s">
        <v>1</v>
      </c>
      <c r="F563" s="172" t="s">
        <v>293</v>
      </c>
      <c r="H563" s="173">
        <v>180</v>
      </c>
      <c r="I563" s="174"/>
      <c r="L563" s="170"/>
      <c r="M563" s="175"/>
      <c r="T563" s="176"/>
      <c r="AT563" s="171" t="s">
        <v>285</v>
      </c>
      <c r="AU563" s="171" t="s">
        <v>90</v>
      </c>
      <c r="AV563" s="15" t="s">
        <v>152</v>
      </c>
      <c r="AW563" s="15" t="s">
        <v>36</v>
      </c>
      <c r="AX563" s="15" t="s">
        <v>88</v>
      </c>
      <c r="AY563" s="171" t="s">
        <v>277</v>
      </c>
    </row>
    <row r="564" spans="2:65" s="11" customFormat="1" ht="22.9" customHeight="1">
      <c r="B564" s="124"/>
      <c r="D564" s="125" t="s">
        <v>79</v>
      </c>
      <c r="E564" s="133" t="s">
        <v>329</v>
      </c>
      <c r="F564" s="133" t="s">
        <v>802</v>
      </c>
      <c r="I564" s="127"/>
      <c r="J564" s="134">
        <f>BK564</f>
        <v>0</v>
      </c>
      <c r="L564" s="124"/>
      <c r="M564" s="128"/>
      <c r="P564" s="129">
        <f>SUM(P565:P571)</f>
        <v>0</v>
      </c>
      <c r="R564" s="129">
        <f>SUM(R565:R571)</f>
        <v>0.31080000000000002</v>
      </c>
      <c r="T564" s="130">
        <f>SUM(T565:T571)</f>
        <v>0</v>
      </c>
      <c r="AR564" s="125" t="s">
        <v>88</v>
      </c>
      <c r="AT564" s="131" t="s">
        <v>79</v>
      </c>
      <c r="AU564" s="131" t="s">
        <v>88</v>
      </c>
      <c r="AY564" s="125" t="s">
        <v>277</v>
      </c>
      <c r="BK564" s="132">
        <f>SUM(BK565:BK571)</f>
        <v>0</v>
      </c>
    </row>
    <row r="565" spans="2:65" s="1" customFormat="1" ht="33" customHeight="1">
      <c r="B565" s="135"/>
      <c r="C565" s="136" t="s">
        <v>803</v>
      </c>
      <c r="D565" s="136" t="s">
        <v>280</v>
      </c>
      <c r="E565" s="137" t="s">
        <v>804</v>
      </c>
      <c r="F565" s="138" t="s">
        <v>805</v>
      </c>
      <c r="G565" s="139" t="s">
        <v>104</v>
      </c>
      <c r="H565" s="140">
        <v>2</v>
      </c>
      <c r="I565" s="141"/>
      <c r="J565" s="142">
        <f>ROUND(I565*H565,2)</f>
        <v>0</v>
      </c>
      <c r="K565" s="138" t="s">
        <v>283</v>
      </c>
      <c r="L565" s="32"/>
      <c r="M565" s="143" t="s">
        <v>1</v>
      </c>
      <c r="N565" s="144" t="s">
        <v>45</v>
      </c>
      <c r="P565" s="145">
        <f>O565*H565</f>
        <v>0</v>
      </c>
      <c r="Q565" s="145">
        <v>0.15540000000000001</v>
      </c>
      <c r="R565" s="145">
        <f>Q565*H565</f>
        <v>0.31080000000000002</v>
      </c>
      <c r="S565" s="145">
        <v>0</v>
      </c>
      <c r="T565" s="146">
        <f>S565*H565</f>
        <v>0</v>
      </c>
      <c r="AR565" s="147" t="s">
        <v>152</v>
      </c>
      <c r="AT565" s="147" t="s">
        <v>280</v>
      </c>
      <c r="AU565" s="147" t="s">
        <v>90</v>
      </c>
      <c r="AY565" s="17" t="s">
        <v>277</v>
      </c>
      <c r="BE565" s="148">
        <f>IF(N565="základní",J565,0)</f>
        <v>0</v>
      </c>
      <c r="BF565" s="148">
        <f>IF(N565="snížená",J565,0)</f>
        <v>0</v>
      </c>
      <c r="BG565" s="148">
        <f>IF(N565="zákl. přenesená",J565,0)</f>
        <v>0</v>
      </c>
      <c r="BH565" s="148">
        <f>IF(N565="sníž. přenesená",J565,0)</f>
        <v>0</v>
      </c>
      <c r="BI565" s="148">
        <f>IF(N565="nulová",J565,0)</f>
        <v>0</v>
      </c>
      <c r="BJ565" s="17" t="s">
        <v>88</v>
      </c>
      <c r="BK565" s="148">
        <f>ROUND(I565*H565,2)</f>
        <v>0</v>
      </c>
      <c r="BL565" s="17" t="s">
        <v>152</v>
      </c>
      <c r="BM565" s="147" t="s">
        <v>806</v>
      </c>
    </row>
    <row r="566" spans="2:65" s="1" customFormat="1" ht="19.5">
      <c r="B566" s="32"/>
      <c r="D566" s="150" t="s">
        <v>384</v>
      </c>
      <c r="F566" s="177" t="s">
        <v>807</v>
      </c>
      <c r="I566" s="178"/>
      <c r="L566" s="32"/>
      <c r="M566" s="179"/>
      <c r="T566" s="56"/>
      <c r="AT566" s="17" t="s">
        <v>384</v>
      </c>
      <c r="AU566" s="17" t="s">
        <v>90</v>
      </c>
    </row>
    <row r="567" spans="2:65" s="13" customFormat="1" ht="11.25">
      <c r="B567" s="156"/>
      <c r="D567" s="150" t="s">
        <v>285</v>
      </c>
      <c r="E567" s="157" t="s">
        <v>1</v>
      </c>
      <c r="F567" s="158" t="s">
        <v>148</v>
      </c>
      <c r="H567" s="159">
        <v>2</v>
      </c>
      <c r="I567" s="160"/>
      <c r="L567" s="156"/>
      <c r="M567" s="161"/>
      <c r="T567" s="162"/>
      <c r="AT567" s="157" t="s">
        <v>285</v>
      </c>
      <c r="AU567" s="157" t="s">
        <v>90</v>
      </c>
      <c r="AV567" s="13" t="s">
        <v>90</v>
      </c>
      <c r="AW567" s="13" t="s">
        <v>36</v>
      </c>
      <c r="AX567" s="13" t="s">
        <v>88</v>
      </c>
      <c r="AY567" s="157" t="s">
        <v>277</v>
      </c>
    </row>
    <row r="568" spans="2:65" s="1" customFormat="1" ht="21.75" customHeight="1">
      <c r="B568" s="135"/>
      <c r="C568" s="136" t="s">
        <v>808</v>
      </c>
      <c r="D568" s="136" t="s">
        <v>280</v>
      </c>
      <c r="E568" s="137" t="s">
        <v>809</v>
      </c>
      <c r="F568" s="138" t="s">
        <v>810</v>
      </c>
      <c r="G568" s="139" t="s">
        <v>104</v>
      </c>
      <c r="H568" s="140">
        <v>2</v>
      </c>
      <c r="I568" s="141"/>
      <c r="J568" s="142">
        <f>ROUND(I568*H568,2)</f>
        <v>0</v>
      </c>
      <c r="K568" s="138" t="s">
        <v>283</v>
      </c>
      <c r="L568" s="32"/>
      <c r="M568" s="143" t="s">
        <v>1</v>
      </c>
      <c r="N568" s="144" t="s">
        <v>45</v>
      </c>
      <c r="P568" s="145">
        <f>O568*H568</f>
        <v>0</v>
      </c>
      <c r="Q568" s="145">
        <v>0</v>
      </c>
      <c r="R568" s="145">
        <f>Q568*H568</f>
        <v>0</v>
      </c>
      <c r="S568" s="145">
        <v>0</v>
      </c>
      <c r="T568" s="146">
        <f>S568*H568</f>
        <v>0</v>
      </c>
      <c r="AR568" s="147" t="s">
        <v>152</v>
      </c>
      <c r="AT568" s="147" t="s">
        <v>280</v>
      </c>
      <c r="AU568" s="147" t="s">
        <v>90</v>
      </c>
      <c r="AY568" s="17" t="s">
        <v>277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7" t="s">
        <v>88</v>
      </c>
      <c r="BK568" s="148">
        <f>ROUND(I568*H568,2)</f>
        <v>0</v>
      </c>
      <c r="BL568" s="17" t="s">
        <v>152</v>
      </c>
      <c r="BM568" s="147" t="s">
        <v>811</v>
      </c>
    </row>
    <row r="569" spans="2:65" s="13" customFormat="1" ht="11.25">
      <c r="B569" s="156"/>
      <c r="D569" s="150" t="s">
        <v>285</v>
      </c>
      <c r="E569" s="157" t="s">
        <v>1</v>
      </c>
      <c r="F569" s="158" t="s">
        <v>148</v>
      </c>
      <c r="H569" s="159">
        <v>2</v>
      </c>
      <c r="I569" s="160"/>
      <c r="L569" s="156"/>
      <c r="M569" s="161"/>
      <c r="T569" s="162"/>
      <c r="AT569" s="157" t="s">
        <v>285</v>
      </c>
      <c r="AU569" s="157" t="s">
        <v>90</v>
      </c>
      <c r="AV569" s="13" t="s">
        <v>90</v>
      </c>
      <c r="AW569" s="13" t="s">
        <v>36</v>
      </c>
      <c r="AX569" s="13" t="s">
        <v>88</v>
      </c>
      <c r="AY569" s="157" t="s">
        <v>277</v>
      </c>
    </row>
    <row r="570" spans="2:65" s="1" customFormat="1" ht="24.2" customHeight="1">
      <c r="B570" s="135"/>
      <c r="C570" s="136" t="s">
        <v>812</v>
      </c>
      <c r="D570" s="136" t="s">
        <v>280</v>
      </c>
      <c r="E570" s="137" t="s">
        <v>813</v>
      </c>
      <c r="F570" s="138" t="s">
        <v>814</v>
      </c>
      <c r="G570" s="139" t="s">
        <v>139</v>
      </c>
      <c r="H570" s="140">
        <v>4.4800000000000004</v>
      </c>
      <c r="I570" s="141"/>
      <c r="J570" s="142">
        <f>ROUND(I570*H570,2)</f>
        <v>0</v>
      </c>
      <c r="K570" s="138" t="s">
        <v>283</v>
      </c>
      <c r="L570" s="32"/>
      <c r="M570" s="143" t="s">
        <v>1</v>
      </c>
      <c r="N570" s="144" t="s">
        <v>45</v>
      </c>
      <c r="P570" s="145">
        <f>O570*H570</f>
        <v>0</v>
      </c>
      <c r="Q570" s="145">
        <v>0</v>
      </c>
      <c r="R570" s="145">
        <f>Q570*H570</f>
        <v>0</v>
      </c>
      <c r="S570" s="145">
        <v>0</v>
      </c>
      <c r="T570" s="146">
        <f>S570*H570</f>
        <v>0</v>
      </c>
      <c r="AR570" s="147" t="s">
        <v>152</v>
      </c>
      <c r="AT570" s="147" t="s">
        <v>280</v>
      </c>
      <c r="AU570" s="147" t="s">
        <v>90</v>
      </c>
      <c r="AY570" s="17" t="s">
        <v>277</v>
      </c>
      <c r="BE570" s="148">
        <f>IF(N570="základní",J570,0)</f>
        <v>0</v>
      </c>
      <c r="BF570" s="148">
        <f>IF(N570="snížená",J570,0)</f>
        <v>0</v>
      </c>
      <c r="BG570" s="148">
        <f>IF(N570="zákl. přenesená",J570,0)</f>
        <v>0</v>
      </c>
      <c r="BH570" s="148">
        <f>IF(N570="sníž. přenesená",J570,0)</f>
        <v>0</v>
      </c>
      <c r="BI570" s="148">
        <f>IF(N570="nulová",J570,0)</f>
        <v>0</v>
      </c>
      <c r="BJ570" s="17" t="s">
        <v>88</v>
      </c>
      <c r="BK570" s="148">
        <f>ROUND(I570*H570,2)</f>
        <v>0</v>
      </c>
      <c r="BL570" s="17" t="s">
        <v>152</v>
      </c>
      <c r="BM570" s="147" t="s">
        <v>815</v>
      </c>
    </row>
    <row r="571" spans="2:65" s="13" customFormat="1" ht="11.25">
      <c r="B571" s="156"/>
      <c r="D571" s="150" t="s">
        <v>285</v>
      </c>
      <c r="E571" s="157" t="s">
        <v>1</v>
      </c>
      <c r="F571" s="158" t="s">
        <v>215</v>
      </c>
      <c r="H571" s="159">
        <v>4.4800000000000004</v>
      </c>
      <c r="I571" s="160"/>
      <c r="L571" s="156"/>
      <c r="M571" s="161"/>
      <c r="T571" s="162"/>
      <c r="AT571" s="157" t="s">
        <v>285</v>
      </c>
      <c r="AU571" s="157" t="s">
        <v>90</v>
      </c>
      <c r="AV571" s="13" t="s">
        <v>90</v>
      </c>
      <c r="AW571" s="13" t="s">
        <v>36</v>
      </c>
      <c r="AX571" s="13" t="s">
        <v>88</v>
      </c>
      <c r="AY571" s="157" t="s">
        <v>277</v>
      </c>
    </row>
    <row r="572" spans="2:65" s="11" customFormat="1" ht="22.9" customHeight="1">
      <c r="B572" s="124"/>
      <c r="D572" s="125" t="s">
        <v>79</v>
      </c>
      <c r="E572" s="133" t="s">
        <v>816</v>
      </c>
      <c r="F572" s="133" t="s">
        <v>817</v>
      </c>
      <c r="I572" s="127"/>
      <c r="J572" s="134">
        <f>BK572</f>
        <v>0</v>
      </c>
      <c r="L572" s="124"/>
      <c r="M572" s="128"/>
      <c r="P572" s="129">
        <f>SUM(P573:P586)</f>
        <v>0</v>
      </c>
      <c r="R572" s="129">
        <f>SUM(R573:R586)</f>
        <v>0</v>
      </c>
      <c r="T572" s="130">
        <f>SUM(T573:T586)</f>
        <v>0</v>
      </c>
      <c r="AR572" s="125" t="s">
        <v>88</v>
      </c>
      <c r="AT572" s="131" t="s">
        <v>79</v>
      </c>
      <c r="AU572" s="131" t="s">
        <v>88</v>
      </c>
      <c r="AY572" s="125" t="s">
        <v>277</v>
      </c>
      <c r="BK572" s="132">
        <f>SUM(BK573:BK586)</f>
        <v>0</v>
      </c>
    </row>
    <row r="573" spans="2:65" s="1" customFormat="1" ht="21.75" customHeight="1">
      <c r="B573" s="135"/>
      <c r="C573" s="136" t="s">
        <v>818</v>
      </c>
      <c r="D573" s="136" t="s">
        <v>280</v>
      </c>
      <c r="E573" s="137" t="s">
        <v>819</v>
      </c>
      <c r="F573" s="138" t="s">
        <v>820</v>
      </c>
      <c r="G573" s="139" t="s">
        <v>202</v>
      </c>
      <c r="H573" s="140">
        <v>173.56800000000001</v>
      </c>
      <c r="I573" s="141"/>
      <c r="J573" s="142">
        <f>ROUND(I573*H573,2)</f>
        <v>0</v>
      </c>
      <c r="K573" s="138" t="s">
        <v>283</v>
      </c>
      <c r="L573" s="32"/>
      <c r="M573" s="143" t="s">
        <v>1</v>
      </c>
      <c r="N573" s="144" t="s">
        <v>45</v>
      </c>
      <c r="P573" s="145">
        <f>O573*H573</f>
        <v>0</v>
      </c>
      <c r="Q573" s="145">
        <v>0</v>
      </c>
      <c r="R573" s="145">
        <f>Q573*H573</f>
        <v>0</v>
      </c>
      <c r="S573" s="145">
        <v>0</v>
      </c>
      <c r="T573" s="146">
        <f>S573*H573</f>
        <v>0</v>
      </c>
      <c r="AR573" s="147" t="s">
        <v>152</v>
      </c>
      <c r="AT573" s="147" t="s">
        <v>280</v>
      </c>
      <c r="AU573" s="147" t="s">
        <v>90</v>
      </c>
      <c r="AY573" s="17" t="s">
        <v>277</v>
      </c>
      <c r="BE573" s="148">
        <f>IF(N573="základní",J573,0)</f>
        <v>0</v>
      </c>
      <c r="BF573" s="148">
        <f>IF(N573="snížená",J573,0)</f>
        <v>0</v>
      </c>
      <c r="BG573" s="148">
        <f>IF(N573="zákl. přenesená",J573,0)</f>
        <v>0</v>
      </c>
      <c r="BH573" s="148">
        <f>IF(N573="sníž. přenesená",J573,0)</f>
        <v>0</v>
      </c>
      <c r="BI573" s="148">
        <f>IF(N573="nulová",J573,0)</f>
        <v>0</v>
      </c>
      <c r="BJ573" s="17" t="s">
        <v>88</v>
      </c>
      <c r="BK573" s="148">
        <f>ROUND(I573*H573,2)</f>
        <v>0</v>
      </c>
      <c r="BL573" s="17" t="s">
        <v>152</v>
      </c>
      <c r="BM573" s="147" t="s">
        <v>821</v>
      </c>
    </row>
    <row r="574" spans="2:65" s="13" customFormat="1" ht="11.25">
      <c r="B574" s="156"/>
      <c r="D574" s="150" t="s">
        <v>285</v>
      </c>
      <c r="E574" s="157" t="s">
        <v>200</v>
      </c>
      <c r="F574" s="158" t="s">
        <v>822</v>
      </c>
      <c r="H574" s="159">
        <v>84.266999999999996</v>
      </c>
      <c r="I574" s="160"/>
      <c r="L574" s="156"/>
      <c r="M574" s="161"/>
      <c r="T574" s="162"/>
      <c r="AT574" s="157" t="s">
        <v>285</v>
      </c>
      <c r="AU574" s="157" t="s">
        <v>90</v>
      </c>
      <c r="AV574" s="13" t="s">
        <v>90</v>
      </c>
      <c r="AW574" s="13" t="s">
        <v>36</v>
      </c>
      <c r="AX574" s="13" t="s">
        <v>80</v>
      </c>
      <c r="AY574" s="157" t="s">
        <v>277</v>
      </c>
    </row>
    <row r="575" spans="2:65" s="13" customFormat="1" ht="11.25">
      <c r="B575" s="156"/>
      <c r="D575" s="150" t="s">
        <v>285</v>
      </c>
      <c r="E575" s="157" t="s">
        <v>204</v>
      </c>
      <c r="F575" s="158" t="s">
        <v>823</v>
      </c>
      <c r="H575" s="159">
        <v>88.891000000000005</v>
      </c>
      <c r="I575" s="160"/>
      <c r="L575" s="156"/>
      <c r="M575" s="161"/>
      <c r="T575" s="162"/>
      <c r="AT575" s="157" t="s">
        <v>285</v>
      </c>
      <c r="AU575" s="157" t="s">
        <v>90</v>
      </c>
      <c r="AV575" s="13" t="s">
        <v>90</v>
      </c>
      <c r="AW575" s="13" t="s">
        <v>36</v>
      </c>
      <c r="AX575" s="13" t="s">
        <v>80</v>
      </c>
      <c r="AY575" s="157" t="s">
        <v>277</v>
      </c>
    </row>
    <row r="576" spans="2:65" s="13" customFormat="1" ht="11.25">
      <c r="B576" s="156"/>
      <c r="D576" s="150" t="s">
        <v>285</v>
      </c>
      <c r="E576" s="157" t="s">
        <v>207</v>
      </c>
      <c r="F576" s="158" t="s">
        <v>209</v>
      </c>
      <c r="H576" s="159">
        <v>0.41</v>
      </c>
      <c r="I576" s="160"/>
      <c r="L576" s="156"/>
      <c r="M576" s="161"/>
      <c r="T576" s="162"/>
      <c r="AT576" s="157" t="s">
        <v>285</v>
      </c>
      <c r="AU576" s="157" t="s">
        <v>90</v>
      </c>
      <c r="AV576" s="13" t="s">
        <v>90</v>
      </c>
      <c r="AW576" s="13" t="s">
        <v>36</v>
      </c>
      <c r="AX576" s="13" t="s">
        <v>80</v>
      </c>
      <c r="AY576" s="157" t="s">
        <v>277</v>
      </c>
    </row>
    <row r="577" spans="2:65" s="15" customFormat="1" ht="11.25">
      <c r="B577" s="170"/>
      <c r="D577" s="150" t="s">
        <v>285</v>
      </c>
      <c r="E577" s="171" t="s">
        <v>1</v>
      </c>
      <c r="F577" s="172" t="s">
        <v>293</v>
      </c>
      <c r="H577" s="173">
        <v>173.56800000000001</v>
      </c>
      <c r="I577" s="174"/>
      <c r="L577" s="170"/>
      <c r="M577" s="175"/>
      <c r="T577" s="176"/>
      <c r="AT577" s="171" t="s">
        <v>285</v>
      </c>
      <c r="AU577" s="171" t="s">
        <v>90</v>
      </c>
      <c r="AV577" s="15" t="s">
        <v>152</v>
      </c>
      <c r="AW577" s="15" t="s">
        <v>36</v>
      </c>
      <c r="AX577" s="15" t="s">
        <v>88</v>
      </c>
      <c r="AY577" s="171" t="s">
        <v>277</v>
      </c>
    </row>
    <row r="578" spans="2:65" s="1" customFormat="1" ht="24.2" customHeight="1">
      <c r="B578" s="135"/>
      <c r="C578" s="136" t="s">
        <v>824</v>
      </c>
      <c r="D578" s="136" t="s">
        <v>280</v>
      </c>
      <c r="E578" s="137" t="s">
        <v>825</v>
      </c>
      <c r="F578" s="138" t="s">
        <v>826</v>
      </c>
      <c r="G578" s="139" t="s">
        <v>202</v>
      </c>
      <c r="H578" s="140">
        <v>3297.7919999999999</v>
      </c>
      <c r="I578" s="141"/>
      <c r="J578" s="142">
        <f>ROUND(I578*H578,2)</f>
        <v>0</v>
      </c>
      <c r="K578" s="138" t="s">
        <v>283</v>
      </c>
      <c r="L578" s="32"/>
      <c r="M578" s="143" t="s">
        <v>1</v>
      </c>
      <c r="N578" s="144" t="s">
        <v>45</v>
      </c>
      <c r="P578" s="145">
        <f>O578*H578</f>
        <v>0</v>
      </c>
      <c r="Q578" s="145">
        <v>0</v>
      </c>
      <c r="R578" s="145">
        <f>Q578*H578</f>
        <v>0</v>
      </c>
      <c r="S578" s="145">
        <v>0</v>
      </c>
      <c r="T578" s="146">
        <f>S578*H578</f>
        <v>0</v>
      </c>
      <c r="AR578" s="147" t="s">
        <v>152</v>
      </c>
      <c r="AT578" s="147" t="s">
        <v>280</v>
      </c>
      <c r="AU578" s="147" t="s">
        <v>90</v>
      </c>
      <c r="AY578" s="17" t="s">
        <v>277</v>
      </c>
      <c r="BE578" s="148">
        <f>IF(N578="základní",J578,0)</f>
        <v>0</v>
      </c>
      <c r="BF578" s="148">
        <f>IF(N578="snížená",J578,0)</f>
        <v>0</v>
      </c>
      <c r="BG578" s="148">
        <f>IF(N578="zákl. přenesená",J578,0)</f>
        <v>0</v>
      </c>
      <c r="BH578" s="148">
        <f>IF(N578="sníž. přenesená",J578,0)</f>
        <v>0</v>
      </c>
      <c r="BI578" s="148">
        <f>IF(N578="nulová",J578,0)</f>
        <v>0</v>
      </c>
      <c r="BJ578" s="17" t="s">
        <v>88</v>
      </c>
      <c r="BK578" s="148">
        <f>ROUND(I578*H578,2)</f>
        <v>0</v>
      </c>
      <c r="BL578" s="17" t="s">
        <v>152</v>
      </c>
      <c r="BM578" s="147" t="s">
        <v>827</v>
      </c>
    </row>
    <row r="579" spans="2:65" s="13" customFormat="1" ht="11.25">
      <c r="B579" s="156"/>
      <c r="D579" s="150" t="s">
        <v>285</v>
      </c>
      <c r="E579" s="157" t="s">
        <v>1</v>
      </c>
      <c r="F579" s="158" t="s">
        <v>828</v>
      </c>
      <c r="H579" s="159">
        <v>173.56800000000001</v>
      </c>
      <c r="I579" s="160"/>
      <c r="L579" s="156"/>
      <c r="M579" s="161"/>
      <c r="T579" s="162"/>
      <c r="AT579" s="157" t="s">
        <v>285</v>
      </c>
      <c r="AU579" s="157" t="s">
        <v>90</v>
      </c>
      <c r="AV579" s="13" t="s">
        <v>90</v>
      </c>
      <c r="AW579" s="13" t="s">
        <v>36</v>
      </c>
      <c r="AX579" s="13" t="s">
        <v>88</v>
      </c>
      <c r="AY579" s="157" t="s">
        <v>277</v>
      </c>
    </row>
    <row r="580" spans="2:65" s="13" customFormat="1" ht="11.25">
      <c r="B580" s="156"/>
      <c r="D580" s="150" t="s">
        <v>285</v>
      </c>
      <c r="F580" s="158" t="s">
        <v>829</v>
      </c>
      <c r="H580" s="159">
        <v>3297.7919999999999</v>
      </c>
      <c r="I580" s="160"/>
      <c r="L580" s="156"/>
      <c r="M580" s="161"/>
      <c r="T580" s="162"/>
      <c r="AT580" s="157" t="s">
        <v>285</v>
      </c>
      <c r="AU580" s="157" t="s">
        <v>90</v>
      </c>
      <c r="AV580" s="13" t="s">
        <v>90</v>
      </c>
      <c r="AW580" s="13" t="s">
        <v>3</v>
      </c>
      <c r="AX580" s="13" t="s">
        <v>88</v>
      </c>
      <c r="AY580" s="157" t="s">
        <v>277</v>
      </c>
    </row>
    <row r="581" spans="2:65" s="1" customFormat="1" ht="37.9" customHeight="1">
      <c r="B581" s="135"/>
      <c r="C581" s="136" t="s">
        <v>830</v>
      </c>
      <c r="D581" s="136" t="s">
        <v>280</v>
      </c>
      <c r="E581" s="137" t="s">
        <v>831</v>
      </c>
      <c r="F581" s="138" t="s">
        <v>832</v>
      </c>
      <c r="G581" s="139" t="s">
        <v>202</v>
      </c>
      <c r="H581" s="140">
        <v>0.41</v>
      </c>
      <c r="I581" s="141"/>
      <c r="J581" s="142">
        <f>ROUND(I581*H581,2)</f>
        <v>0</v>
      </c>
      <c r="K581" s="138" t="s">
        <v>283</v>
      </c>
      <c r="L581" s="32"/>
      <c r="M581" s="143" t="s">
        <v>1</v>
      </c>
      <c r="N581" s="144" t="s">
        <v>45</v>
      </c>
      <c r="P581" s="145">
        <f>O581*H581</f>
        <v>0</v>
      </c>
      <c r="Q581" s="145">
        <v>0</v>
      </c>
      <c r="R581" s="145">
        <f>Q581*H581</f>
        <v>0</v>
      </c>
      <c r="S581" s="145">
        <v>0</v>
      </c>
      <c r="T581" s="146">
        <f>S581*H581</f>
        <v>0</v>
      </c>
      <c r="AR581" s="147" t="s">
        <v>152</v>
      </c>
      <c r="AT581" s="147" t="s">
        <v>280</v>
      </c>
      <c r="AU581" s="147" t="s">
        <v>90</v>
      </c>
      <c r="AY581" s="17" t="s">
        <v>277</v>
      </c>
      <c r="BE581" s="148">
        <f>IF(N581="základní",J581,0)</f>
        <v>0</v>
      </c>
      <c r="BF581" s="148">
        <f>IF(N581="snížená",J581,0)</f>
        <v>0</v>
      </c>
      <c r="BG581" s="148">
        <f>IF(N581="zákl. přenesená",J581,0)</f>
        <v>0</v>
      </c>
      <c r="BH581" s="148">
        <f>IF(N581="sníž. přenesená",J581,0)</f>
        <v>0</v>
      </c>
      <c r="BI581" s="148">
        <f>IF(N581="nulová",J581,0)</f>
        <v>0</v>
      </c>
      <c r="BJ581" s="17" t="s">
        <v>88</v>
      </c>
      <c r="BK581" s="148">
        <f>ROUND(I581*H581,2)</f>
        <v>0</v>
      </c>
      <c r="BL581" s="17" t="s">
        <v>152</v>
      </c>
      <c r="BM581" s="147" t="s">
        <v>833</v>
      </c>
    </row>
    <row r="582" spans="2:65" s="13" customFormat="1" ht="11.25">
      <c r="B582" s="156"/>
      <c r="D582" s="150" t="s">
        <v>285</v>
      </c>
      <c r="E582" s="157" t="s">
        <v>1</v>
      </c>
      <c r="F582" s="158" t="s">
        <v>207</v>
      </c>
      <c r="H582" s="159">
        <v>0.41</v>
      </c>
      <c r="I582" s="160"/>
      <c r="L582" s="156"/>
      <c r="M582" s="161"/>
      <c r="T582" s="162"/>
      <c r="AT582" s="157" t="s">
        <v>285</v>
      </c>
      <c r="AU582" s="157" t="s">
        <v>90</v>
      </c>
      <c r="AV582" s="13" t="s">
        <v>90</v>
      </c>
      <c r="AW582" s="13" t="s">
        <v>36</v>
      </c>
      <c r="AX582" s="13" t="s">
        <v>88</v>
      </c>
      <c r="AY582" s="157" t="s">
        <v>277</v>
      </c>
    </row>
    <row r="583" spans="2:65" s="1" customFormat="1" ht="44.25" customHeight="1">
      <c r="B583" s="135"/>
      <c r="C583" s="136" t="s">
        <v>834</v>
      </c>
      <c r="D583" s="136" t="s">
        <v>280</v>
      </c>
      <c r="E583" s="137" t="s">
        <v>835</v>
      </c>
      <c r="F583" s="138" t="s">
        <v>836</v>
      </c>
      <c r="G583" s="139" t="s">
        <v>202</v>
      </c>
      <c r="H583" s="140">
        <v>88.891000000000005</v>
      </c>
      <c r="I583" s="141"/>
      <c r="J583" s="142">
        <f>ROUND(I583*H583,2)</f>
        <v>0</v>
      </c>
      <c r="K583" s="138" t="s">
        <v>283</v>
      </c>
      <c r="L583" s="32"/>
      <c r="M583" s="143" t="s">
        <v>1</v>
      </c>
      <c r="N583" s="144" t="s">
        <v>45</v>
      </c>
      <c r="P583" s="145">
        <f>O583*H583</f>
        <v>0</v>
      </c>
      <c r="Q583" s="145">
        <v>0</v>
      </c>
      <c r="R583" s="145">
        <f>Q583*H583</f>
        <v>0</v>
      </c>
      <c r="S583" s="145">
        <v>0</v>
      </c>
      <c r="T583" s="146">
        <f>S583*H583</f>
        <v>0</v>
      </c>
      <c r="AR583" s="147" t="s">
        <v>152</v>
      </c>
      <c r="AT583" s="147" t="s">
        <v>280</v>
      </c>
      <c r="AU583" s="147" t="s">
        <v>90</v>
      </c>
      <c r="AY583" s="17" t="s">
        <v>277</v>
      </c>
      <c r="BE583" s="148">
        <f>IF(N583="základní",J583,0)</f>
        <v>0</v>
      </c>
      <c r="BF583" s="148">
        <f>IF(N583="snížená",J583,0)</f>
        <v>0</v>
      </c>
      <c r="BG583" s="148">
        <f>IF(N583="zákl. přenesená",J583,0)</f>
        <v>0</v>
      </c>
      <c r="BH583" s="148">
        <f>IF(N583="sníž. přenesená",J583,0)</f>
        <v>0</v>
      </c>
      <c r="BI583" s="148">
        <f>IF(N583="nulová",J583,0)</f>
        <v>0</v>
      </c>
      <c r="BJ583" s="17" t="s">
        <v>88</v>
      </c>
      <c r="BK583" s="148">
        <f>ROUND(I583*H583,2)</f>
        <v>0</v>
      </c>
      <c r="BL583" s="17" t="s">
        <v>152</v>
      </c>
      <c r="BM583" s="147" t="s">
        <v>837</v>
      </c>
    </row>
    <row r="584" spans="2:65" s="13" customFormat="1" ht="11.25">
      <c r="B584" s="156"/>
      <c r="D584" s="150" t="s">
        <v>285</v>
      </c>
      <c r="E584" s="157" t="s">
        <v>1</v>
      </c>
      <c r="F584" s="158" t="s">
        <v>204</v>
      </c>
      <c r="H584" s="159">
        <v>88.891000000000005</v>
      </c>
      <c r="I584" s="160"/>
      <c r="L584" s="156"/>
      <c r="M584" s="161"/>
      <c r="T584" s="162"/>
      <c r="AT584" s="157" t="s">
        <v>285</v>
      </c>
      <c r="AU584" s="157" t="s">
        <v>90</v>
      </c>
      <c r="AV584" s="13" t="s">
        <v>90</v>
      </c>
      <c r="AW584" s="13" t="s">
        <v>36</v>
      </c>
      <c r="AX584" s="13" t="s">
        <v>88</v>
      </c>
      <c r="AY584" s="157" t="s">
        <v>277</v>
      </c>
    </row>
    <row r="585" spans="2:65" s="1" customFormat="1" ht="44.25" customHeight="1">
      <c r="B585" s="135"/>
      <c r="C585" s="136" t="s">
        <v>838</v>
      </c>
      <c r="D585" s="136" t="s">
        <v>280</v>
      </c>
      <c r="E585" s="137" t="s">
        <v>839</v>
      </c>
      <c r="F585" s="138" t="s">
        <v>840</v>
      </c>
      <c r="G585" s="139" t="s">
        <v>202</v>
      </c>
      <c r="H585" s="140">
        <v>84.266999999999996</v>
      </c>
      <c r="I585" s="141"/>
      <c r="J585" s="142">
        <f>ROUND(I585*H585,2)</f>
        <v>0</v>
      </c>
      <c r="K585" s="138" t="s">
        <v>283</v>
      </c>
      <c r="L585" s="32"/>
      <c r="M585" s="143" t="s">
        <v>1</v>
      </c>
      <c r="N585" s="144" t="s">
        <v>45</v>
      </c>
      <c r="P585" s="145">
        <f>O585*H585</f>
        <v>0</v>
      </c>
      <c r="Q585" s="145">
        <v>0</v>
      </c>
      <c r="R585" s="145">
        <f>Q585*H585</f>
        <v>0</v>
      </c>
      <c r="S585" s="145">
        <v>0</v>
      </c>
      <c r="T585" s="146">
        <f>S585*H585</f>
        <v>0</v>
      </c>
      <c r="AR585" s="147" t="s">
        <v>152</v>
      </c>
      <c r="AT585" s="147" t="s">
        <v>280</v>
      </c>
      <c r="AU585" s="147" t="s">
        <v>90</v>
      </c>
      <c r="AY585" s="17" t="s">
        <v>277</v>
      </c>
      <c r="BE585" s="148">
        <f>IF(N585="základní",J585,0)</f>
        <v>0</v>
      </c>
      <c r="BF585" s="148">
        <f>IF(N585="snížená",J585,0)</f>
        <v>0</v>
      </c>
      <c r="BG585" s="148">
        <f>IF(N585="zákl. přenesená",J585,0)</f>
        <v>0</v>
      </c>
      <c r="BH585" s="148">
        <f>IF(N585="sníž. přenesená",J585,0)</f>
        <v>0</v>
      </c>
      <c r="BI585" s="148">
        <f>IF(N585="nulová",J585,0)</f>
        <v>0</v>
      </c>
      <c r="BJ585" s="17" t="s">
        <v>88</v>
      </c>
      <c r="BK585" s="148">
        <f>ROUND(I585*H585,2)</f>
        <v>0</v>
      </c>
      <c r="BL585" s="17" t="s">
        <v>152</v>
      </c>
      <c r="BM585" s="147" t="s">
        <v>841</v>
      </c>
    </row>
    <row r="586" spans="2:65" s="13" customFormat="1" ht="11.25">
      <c r="B586" s="156"/>
      <c r="D586" s="150" t="s">
        <v>285</v>
      </c>
      <c r="E586" s="157" t="s">
        <v>1</v>
      </c>
      <c r="F586" s="158" t="s">
        <v>200</v>
      </c>
      <c r="H586" s="159">
        <v>84.266999999999996</v>
      </c>
      <c r="I586" s="160"/>
      <c r="L586" s="156"/>
      <c r="M586" s="161"/>
      <c r="T586" s="162"/>
      <c r="AT586" s="157" t="s">
        <v>285</v>
      </c>
      <c r="AU586" s="157" t="s">
        <v>90</v>
      </c>
      <c r="AV586" s="13" t="s">
        <v>90</v>
      </c>
      <c r="AW586" s="13" t="s">
        <v>36</v>
      </c>
      <c r="AX586" s="13" t="s">
        <v>88</v>
      </c>
      <c r="AY586" s="157" t="s">
        <v>277</v>
      </c>
    </row>
    <row r="587" spans="2:65" s="11" customFormat="1" ht="22.9" customHeight="1">
      <c r="B587" s="124"/>
      <c r="D587" s="125" t="s">
        <v>79</v>
      </c>
      <c r="E587" s="133" t="s">
        <v>842</v>
      </c>
      <c r="F587" s="133" t="s">
        <v>843</v>
      </c>
      <c r="I587" s="127"/>
      <c r="J587" s="134">
        <f>BK587</f>
        <v>0</v>
      </c>
      <c r="L587" s="124"/>
      <c r="M587" s="128"/>
      <c r="P587" s="129">
        <f>P588</f>
        <v>0</v>
      </c>
      <c r="R587" s="129">
        <f>R588</f>
        <v>0</v>
      </c>
      <c r="T587" s="130">
        <f>T588</f>
        <v>0</v>
      </c>
      <c r="AR587" s="125" t="s">
        <v>88</v>
      </c>
      <c r="AT587" s="131" t="s">
        <v>79</v>
      </c>
      <c r="AU587" s="131" t="s">
        <v>88</v>
      </c>
      <c r="AY587" s="125" t="s">
        <v>277</v>
      </c>
      <c r="BK587" s="132">
        <f>BK588</f>
        <v>0</v>
      </c>
    </row>
    <row r="588" spans="2:65" s="1" customFormat="1" ht="24.2" customHeight="1">
      <c r="B588" s="135"/>
      <c r="C588" s="136" t="s">
        <v>844</v>
      </c>
      <c r="D588" s="136" t="s">
        <v>280</v>
      </c>
      <c r="E588" s="137" t="s">
        <v>845</v>
      </c>
      <c r="F588" s="138" t="s">
        <v>846</v>
      </c>
      <c r="G588" s="139" t="s">
        <v>202</v>
      </c>
      <c r="H588" s="140">
        <v>104.107</v>
      </c>
      <c r="I588" s="141"/>
      <c r="J588" s="142">
        <f>ROUND(I588*H588,2)</f>
        <v>0</v>
      </c>
      <c r="K588" s="138" t="s">
        <v>283</v>
      </c>
      <c r="L588" s="32"/>
      <c r="M588" s="143" t="s">
        <v>1</v>
      </c>
      <c r="N588" s="144" t="s">
        <v>45</v>
      </c>
      <c r="P588" s="145">
        <f>O588*H588</f>
        <v>0</v>
      </c>
      <c r="Q588" s="145">
        <v>0</v>
      </c>
      <c r="R588" s="145">
        <f>Q588*H588</f>
        <v>0</v>
      </c>
      <c r="S588" s="145">
        <v>0</v>
      </c>
      <c r="T588" s="146">
        <f>S588*H588</f>
        <v>0</v>
      </c>
      <c r="AR588" s="147" t="s">
        <v>152</v>
      </c>
      <c r="AT588" s="147" t="s">
        <v>280</v>
      </c>
      <c r="AU588" s="147" t="s">
        <v>90</v>
      </c>
      <c r="AY588" s="17" t="s">
        <v>277</v>
      </c>
      <c r="BE588" s="148">
        <f>IF(N588="základní",J588,0)</f>
        <v>0</v>
      </c>
      <c r="BF588" s="148">
        <f>IF(N588="snížená",J588,0)</f>
        <v>0</v>
      </c>
      <c r="BG588" s="148">
        <f>IF(N588="zákl. přenesená",J588,0)</f>
        <v>0</v>
      </c>
      <c r="BH588" s="148">
        <f>IF(N588="sníž. přenesená",J588,0)</f>
        <v>0</v>
      </c>
      <c r="BI588" s="148">
        <f>IF(N588="nulová",J588,0)</f>
        <v>0</v>
      </c>
      <c r="BJ588" s="17" t="s">
        <v>88</v>
      </c>
      <c r="BK588" s="148">
        <f>ROUND(I588*H588,2)</f>
        <v>0</v>
      </c>
      <c r="BL588" s="17" t="s">
        <v>152</v>
      </c>
      <c r="BM588" s="147" t="s">
        <v>847</v>
      </c>
    </row>
    <row r="589" spans="2:65" s="11" customFormat="1" ht="25.9" customHeight="1">
      <c r="B589" s="124"/>
      <c r="D589" s="125" t="s">
        <v>79</v>
      </c>
      <c r="E589" s="126" t="s">
        <v>395</v>
      </c>
      <c r="F589" s="126" t="s">
        <v>848</v>
      </c>
      <c r="I589" s="127"/>
      <c r="J589" s="115">
        <f>BK589</f>
        <v>0</v>
      </c>
      <c r="L589" s="124"/>
      <c r="M589" s="128"/>
      <c r="P589" s="129">
        <f>P590+P639+P677</f>
        <v>0</v>
      </c>
      <c r="R589" s="129">
        <f>R590+R639+R677</f>
        <v>2.9600000000000001E-2</v>
      </c>
      <c r="T589" s="130">
        <f>T590+T639+T677</f>
        <v>0.48</v>
      </c>
      <c r="AR589" s="125" t="s">
        <v>291</v>
      </c>
      <c r="AT589" s="131" t="s">
        <v>79</v>
      </c>
      <c r="AU589" s="131" t="s">
        <v>80</v>
      </c>
      <c r="AY589" s="125" t="s">
        <v>277</v>
      </c>
      <c r="BK589" s="132">
        <f>BK590+BK639+BK677</f>
        <v>0</v>
      </c>
    </row>
    <row r="590" spans="2:65" s="11" customFormat="1" ht="22.9" customHeight="1">
      <c r="B590" s="124"/>
      <c r="D590" s="125" t="s">
        <v>79</v>
      </c>
      <c r="E590" s="133" t="s">
        <v>849</v>
      </c>
      <c r="F590" s="133" t="s">
        <v>850</v>
      </c>
      <c r="I590" s="127"/>
      <c r="J590" s="134">
        <f>BK590</f>
        <v>0</v>
      </c>
      <c r="L590" s="124"/>
      <c r="M590" s="128"/>
      <c r="P590" s="129">
        <f>SUM(P591:P638)</f>
        <v>0</v>
      </c>
      <c r="R590" s="129">
        <f>SUM(R591:R638)</f>
        <v>1.5880000000000002E-2</v>
      </c>
      <c r="T590" s="130">
        <f>SUM(T591:T638)</f>
        <v>0</v>
      </c>
      <c r="AR590" s="125" t="s">
        <v>291</v>
      </c>
      <c r="AT590" s="131" t="s">
        <v>79</v>
      </c>
      <c r="AU590" s="131" t="s">
        <v>88</v>
      </c>
      <c r="AY590" s="125" t="s">
        <v>277</v>
      </c>
      <c r="BK590" s="132">
        <f>SUM(BK591:BK638)</f>
        <v>0</v>
      </c>
    </row>
    <row r="591" spans="2:65" s="1" customFormat="1" ht="37.9" customHeight="1">
      <c r="B591" s="135"/>
      <c r="C591" s="136" t="s">
        <v>851</v>
      </c>
      <c r="D591" s="136" t="s">
        <v>280</v>
      </c>
      <c r="E591" s="137" t="s">
        <v>852</v>
      </c>
      <c r="F591" s="138" t="s">
        <v>853</v>
      </c>
      <c r="G591" s="139" t="s">
        <v>787</v>
      </c>
      <c r="H591" s="140">
        <v>4</v>
      </c>
      <c r="I591" s="141"/>
      <c r="J591" s="142">
        <f>ROUND(I591*H591,2)</f>
        <v>0</v>
      </c>
      <c r="K591" s="138" t="s">
        <v>283</v>
      </c>
      <c r="L591" s="32"/>
      <c r="M591" s="143" t="s">
        <v>1</v>
      </c>
      <c r="N591" s="144" t="s">
        <v>45</v>
      </c>
      <c r="P591" s="145">
        <f>O591*H591</f>
        <v>0</v>
      </c>
      <c r="Q591" s="145">
        <v>0</v>
      </c>
      <c r="R591" s="145">
        <f>Q591*H591</f>
        <v>0</v>
      </c>
      <c r="S591" s="145">
        <v>0</v>
      </c>
      <c r="T591" s="146">
        <f>S591*H591</f>
        <v>0</v>
      </c>
      <c r="AR591" s="147" t="s">
        <v>594</v>
      </c>
      <c r="AT591" s="147" t="s">
        <v>280</v>
      </c>
      <c r="AU591" s="147" t="s">
        <v>90</v>
      </c>
      <c r="AY591" s="17" t="s">
        <v>277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7" t="s">
        <v>88</v>
      </c>
      <c r="BK591" s="148">
        <f>ROUND(I591*H591,2)</f>
        <v>0</v>
      </c>
      <c r="BL591" s="17" t="s">
        <v>594</v>
      </c>
      <c r="BM591" s="147" t="s">
        <v>854</v>
      </c>
    </row>
    <row r="592" spans="2:65" s="1" customFormat="1" ht="21.75" customHeight="1">
      <c r="B592" s="135"/>
      <c r="C592" s="180" t="s">
        <v>855</v>
      </c>
      <c r="D592" s="180" t="s">
        <v>395</v>
      </c>
      <c r="E592" s="181" t="s">
        <v>856</v>
      </c>
      <c r="F592" s="182" t="s">
        <v>857</v>
      </c>
      <c r="G592" s="183" t="s">
        <v>787</v>
      </c>
      <c r="H592" s="184">
        <v>4</v>
      </c>
      <c r="I592" s="185"/>
      <c r="J592" s="186">
        <f>ROUND(I592*H592,2)</f>
        <v>0</v>
      </c>
      <c r="K592" s="182" t="s">
        <v>1</v>
      </c>
      <c r="L592" s="187"/>
      <c r="M592" s="188" t="s">
        <v>1</v>
      </c>
      <c r="N592" s="189" t="s">
        <v>45</v>
      </c>
      <c r="P592" s="145">
        <f>O592*H592</f>
        <v>0</v>
      </c>
      <c r="Q592" s="145">
        <v>0</v>
      </c>
      <c r="R592" s="145">
        <f>Q592*H592</f>
        <v>0</v>
      </c>
      <c r="S592" s="145">
        <v>0</v>
      </c>
      <c r="T592" s="146">
        <f>S592*H592</f>
        <v>0</v>
      </c>
      <c r="AR592" s="147" t="s">
        <v>858</v>
      </c>
      <c r="AT592" s="147" t="s">
        <v>395</v>
      </c>
      <c r="AU592" s="147" t="s">
        <v>90</v>
      </c>
      <c r="AY592" s="17" t="s">
        <v>277</v>
      </c>
      <c r="BE592" s="148">
        <f>IF(N592="základní",J592,0)</f>
        <v>0</v>
      </c>
      <c r="BF592" s="148">
        <f>IF(N592="snížená",J592,0)</f>
        <v>0</v>
      </c>
      <c r="BG592" s="148">
        <f>IF(N592="zákl. přenesená",J592,0)</f>
        <v>0</v>
      </c>
      <c r="BH592" s="148">
        <f>IF(N592="sníž. přenesená",J592,0)</f>
        <v>0</v>
      </c>
      <c r="BI592" s="148">
        <f>IF(N592="nulová",J592,0)</f>
        <v>0</v>
      </c>
      <c r="BJ592" s="17" t="s">
        <v>88</v>
      </c>
      <c r="BK592" s="148">
        <f>ROUND(I592*H592,2)</f>
        <v>0</v>
      </c>
      <c r="BL592" s="17" t="s">
        <v>594</v>
      </c>
      <c r="BM592" s="147" t="s">
        <v>859</v>
      </c>
    </row>
    <row r="593" spans="2:65" s="1" customFormat="1" ht="24.2" customHeight="1">
      <c r="B593" s="135"/>
      <c r="C593" s="136" t="s">
        <v>860</v>
      </c>
      <c r="D593" s="136" t="s">
        <v>280</v>
      </c>
      <c r="E593" s="137" t="s">
        <v>861</v>
      </c>
      <c r="F593" s="138" t="s">
        <v>862</v>
      </c>
      <c r="G593" s="139" t="s">
        <v>787</v>
      </c>
      <c r="H593" s="140">
        <v>6</v>
      </c>
      <c r="I593" s="141"/>
      <c r="J593" s="142">
        <f>ROUND(I593*H593,2)</f>
        <v>0</v>
      </c>
      <c r="K593" s="138" t="s">
        <v>283</v>
      </c>
      <c r="L593" s="32"/>
      <c r="M593" s="143" t="s">
        <v>1</v>
      </c>
      <c r="N593" s="144" t="s">
        <v>45</v>
      </c>
      <c r="P593" s="145">
        <f>O593*H593</f>
        <v>0</v>
      </c>
      <c r="Q593" s="145">
        <v>1.4999999999999999E-4</v>
      </c>
      <c r="R593" s="145">
        <f>Q593*H593</f>
        <v>8.9999999999999998E-4</v>
      </c>
      <c r="S593" s="145">
        <v>0</v>
      </c>
      <c r="T593" s="146">
        <f>S593*H593</f>
        <v>0</v>
      </c>
      <c r="AR593" s="147" t="s">
        <v>594</v>
      </c>
      <c r="AT593" s="147" t="s">
        <v>280</v>
      </c>
      <c r="AU593" s="147" t="s">
        <v>90</v>
      </c>
      <c r="AY593" s="17" t="s">
        <v>277</v>
      </c>
      <c r="BE593" s="148">
        <f>IF(N593="základní",J593,0)</f>
        <v>0</v>
      </c>
      <c r="BF593" s="148">
        <f>IF(N593="snížená",J593,0)</f>
        <v>0</v>
      </c>
      <c r="BG593" s="148">
        <f>IF(N593="zákl. přenesená",J593,0)</f>
        <v>0</v>
      </c>
      <c r="BH593" s="148">
        <f>IF(N593="sníž. přenesená",J593,0)</f>
        <v>0</v>
      </c>
      <c r="BI593" s="148">
        <f>IF(N593="nulová",J593,0)</f>
        <v>0</v>
      </c>
      <c r="BJ593" s="17" t="s">
        <v>88</v>
      </c>
      <c r="BK593" s="148">
        <f>ROUND(I593*H593,2)</f>
        <v>0</v>
      </c>
      <c r="BL593" s="17" t="s">
        <v>594</v>
      </c>
      <c r="BM593" s="147" t="s">
        <v>863</v>
      </c>
    </row>
    <row r="594" spans="2:65" s="13" customFormat="1" ht="11.25">
      <c r="B594" s="156"/>
      <c r="D594" s="150" t="s">
        <v>285</v>
      </c>
      <c r="E594" s="157" t="s">
        <v>1</v>
      </c>
      <c r="F594" s="158" t="s">
        <v>864</v>
      </c>
      <c r="H594" s="159">
        <v>5.6669999999999998</v>
      </c>
      <c r="I594" s="160"/>
      <c r="L594" s="156"/>
      <c r="M594" s="161"/>
      <c r="T594" s="162"/>
      <c r="AT594" s="157" t="s">
        <v>285</v>
      </c>
      <c r="AU594" s="157" t="s">
        <v>90</v>
      </c>
      <c r="AV594" s="13" t="s">
        <v>90</v>
      </c>
      <c r="AW594" s="13" t="s">
        <v>36</v>
      </c>
      <c r="AX594" s="13" t="s">
        <v>80</v>
      </c>
      <c r="AY594" s="157" t="s">
        <v>277</v>
      </c>
    </row>
    <row r="595" spans="2:65" s="13" customFormat="1" ht="11.25">
      <c r="B595" s="156"/>
      <c r="D595" s="150" t="s">
        <v>285</v>
      </c>
      <c r="E595" s="157" t="s">
        <v>1</v>
      </c>
      <c r="F595" s="158" t="s">
        <v>865</v>
      </c>
      <c r="H595" s="159">
        <v>6</v>
      </c>
      <c r="I595" s="160"/>
      <c r="L595" s="156"/>
      <c r="M595" s="161"/>
      <c r="T595" s="162"/>
      <c r="AT595" s="157" t="s">
        <v>285</v>
      </c>
      <c r="AU595" s="157" t="s">
        <v>90</v>
      </c>
      <c r="AV595" s="13" t="s">
        <v>90</v>
      </c>
      <c r="AW595" s="13" t="s">
        <v>36</v>
      </c>
      <c r="AX595" s="13" t="s">
        <v>88</v>
      </c>
      <c r="AY595" s="157" t="s">
        <v>277</v>
      </c>
    </row>
    <row r="596" spans="2:65" s="1" customFormat="1" ht="16.5" customHeight="1">
      <c r="B596" s="135"/>
      <c r="C596" s="136" t="s">
        <v>866</v>
      </c>
      <c r="D596" s="136" t="s">
        <v>280</v>
      </c>
      <c r="E596" s="137" t="s">
        <v>867</v>
      </c>
      <c r="F596" s="138" t="s">
        <v>868</v>
      </c>
      <c r="G596" s="139" t="s">
        <v>787</v>
      </c>
      <c r="H596" s="140">
        <v>4</v>
      </c>
      <c r="I596" s="141"/>
      <c r="J596" s="142">
        <f>ROUND(I596*H596,2)</f>
        <v>0</v>
      </c>
      <c r="K596" s="138" t="s">
        <v>1</v>
      </c>
      <c r="L596" s="32"/>
      <c r="M596" s="143" t="s">
        <v>1</v>
      </c>
      <c r="N596" s="144" t="s">
        <v>45</v>
      </c>
      <c r="P596" s="145">
        <f>O596*H596</f>
        <v>0</v>
      </c>
      <c r="Q596" s="145">
        <v>1E-4</v>
      </c>
      <c r="R596" s="145">
        <f>Q596*H596</f>
        <v>4.0000000000000002E-4</v>
      </c>
      <c r="S596" s="145">
        <v>0</v>
      </c>
      <c r="T596" s="146">
        <f>S596*H596</f>
        <v>0</v>
      </c>
      <c r="AR596" s="147" t="s">
        <v>594</v>
      </c>
      <c r="AT596" s="147" t="s">
        <v>280</v>
      </c>
      <c r="AU596" s="147" t="s">
        <v>90</v>
      </c>
      <c r="AY596" s="17" t="s">
        <v>277</v>
      </c>
      <c r="BE596" s="148">
        <f>IF(N596="základní",J596,0)</f>
        <v>0</v>
      </c>
      <c r="BF596" s="148">
        <f>IF(N596="snížená",J596,0)</f>
        <v>0</v>
      </c>
      <c r="BG596" s="148">
        <f>IF(N596="zákl. přenesená",J596,0)</f>
        <v>0</v>
      </c>
      <c r="BH596" s="148">
        <f>IF(N596="sníž. přenesená",J596,0)</f>
        <v>0</v>
      </c>
      <c r="BI596" s="148">
        <f>IF(N596="nulová",J596,0)</f>
        <v>0</v>
      </c>
      <c r="BJ596" s="17" t="s">
        <v>88</v>
      </c>
      <c r="BK596" s="148">
        <f>ROUND(I596*H596,2)</f>
        <v>0</v>
      </c>
      <c r="BL596" s="17" t="s">
        <v>594</v>
      </c>
      <c r="BM596" s="147" t="s">
        <v>869</v>
      </c>
    </row>
    <row r="597" spans="2:65" s="1" customFormat="1" ht="16.5" customHeight="1">
      <c r="B597" s="135"/>
      <c r="C597" s="136" t="s">
        <v>870</v>
      </c>
      <c r="D597" s="136" t="s">
        <v>280</v>
      </c>
      <c r="E597" s="137" t="s">
        <v>871</v>
      </c>
      <c r="F597" s="138" t="s">
        <v>872</v>
      </c>
      <c r="G597" s="139" t="s">
        <v>787</v>
      </c>
      <c r="H597" s="140">
        <v>25</v>
      </c>
      <c r="I597" s="141"/>
      <c r="J597" s="142">
        <f>ROUND(I597*H597,2)</f>
        <v>0</v>
      </c>
      <c r="K597" s="138" t="s">
        <v>1</v>
      </c>
      <c r="L597" s="32"/>
      <c r="M597" s="143" t="s">
        <v>1</v>
      </c>
      <c r="N597" s="144" t="s">
        <v>45</v>
      </c>
      <c r="P597" s="145">
        <f>O597*H597</f>
        <v>0</v>
      </c>
      <c r="Q597" s="145">
        <v>1.1E-4</v>
      </c>
      <c r="R597" s="145">
        <f>Q597*H597</f>
        <v>2.7500000000000003E-3</v>
      </c>
      <c r="S597" s="145">
        <v>0</v>
      </c>
      <c r="T597" s="146">
        <f>S597*H597</f>
        <v>0</v>
      </c>
      <c r="AR597" s="147" t="s">
        <v>594</v>
      </c>
      <c r="AT597" s="147" t="s">
        <v>280</v>
      </c>
      <c r="AU597" s="147" t="s">
        <v>90</v>
      </c>
      <c r="AY597" s="17" t="s">
        <v>277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7" t="s">
        <v>88</v>
      </c>
      <c r="BK597" s="148">
        <f>ROUND(I597*H597,2)</f>
        <v>0</v>
      </c>
      <c r="BL597" s="17" t="s">
        <v>594</v>
      </c>
      <c r="BM597" s="147" t="s">
        <v>873</v>
      </c>
    </row>
    <row r="598" spans="2:65" s="13" customFormat="1" ht="11.25">
      <c r="B598" s="156"/>
      <c r="D598" s="150" t="s">
        <v>285</v>
      </c>
      <c r="E598" s="157" t="s">
        <v>1</v>
      </c>
      <c r="F598" s="158" t="s">
        <v>874</v>
      </c>
      <c r="H598" s="159">
        <v>24.332999999999998</v>
      </c>
      <c r="I598" s="160"/>
      <c r="L598" s="156"/>
      <c r="M598" s="161"/>
      <c r="T598" s="162"/>
      <c r="AT598" s="157" t="s">
        <v>285</v>
      </c>
      <c r="AU598" s="157" t="s">
        <v>90</v>
      </c>
      <c r="AV598" s="13" t="s">
        <v>90</v>
      </c>
      <c r="AW598" s="13" t="s">
        <v>36</v>
      </c>
      <c r="AX598" s="13" t="s">
        <v>80</v>
      </c>
      <c r="AY598" s="157" t="s">
        <v>277</v>
      </c>
    </row>
    <row r="599" spans="2:65" s="13" customFormat="1" ht="11.25">
      <c r="B599" s="156"/>
      <c r="D599" s="150" t="s">
        <v>285</v>
      </c>
      <c r="E599" s="157" t="s">
        <v>1</v>
      </c>
      <c r="F599" s="158" t="s">
        <v>875</v>
      </c>
      <c r="H599" s="159">
        <v>25</v>
      </c>
      <c r="I599" s="160"/>
      <c r="L599" s="156"/>
      <c r="M599" s="161"/>
      <c r="T599" s="162"/>
      <c r="AT599" s="157" t="s">
        <v>285</v>
      </c>
      <c r="AU599" s="157" t="s">
        <v>90</v>
      </c>
      <c r="AV599" s="13" t="s">
        <v>90</v>
      </c>
      <c r="AW599" s="13" t="s">
        <v>36</v>
      </c>
      <c r="AX599" s="13" t="s">
        <v>88</v>
      </c>
      <c r="AY599" s="157" t="s">
        <v>277</v>
      </c>
    </row>
    <row r="600" spans="2:65" s="1" customFormat="1" ht="24.2" customHeight="1">
      <c r="B600" s="135"/>
      <c r="C600" s="136" t="s">
        <v>876</v>
      </c>
      <c r="D600" s="136" t="s">
        <v>280</v>
      </c>
      <c r="E600" s="137" t="s">
        <v>877</v>
      </c>
      <c r="F600" s="138" t="s">
        <v>878</v>
      </c>
      <c r="G600" s="139" t="s">
        <v>104</v>
      </c>
      <c r="H600" s="140">
        <v>195</v>
      </c>
      <c r="I600" s="141"/>
      <c r="J600" s="142">
        <f>ROUND(I600*H600,2)</f>
        <v>0</v>
      </c>
      <c r="K600" s="138" t="s">
        <v>283</v>
      </c>
      <c r="L600" s="32"/>
      <c r="M600" s="143" t="s">
        <v>1</v>
      </c>
      <c r="N600" s="144" t="s">
        <v>45</v>
      </c>
      <c r="P600" s="145">
        <f>O600*H600</f>
        <v>0</v>
      </c>
      <c r="Q600" s="145">
        <v>1.0000000000000001E-5</v>
      </c>
      <c r="R600" s="145">
        <f>Q600*H600</f>
        <v>1.9500000000000001E-3</v>
      </c>
      <c r="S600" s="145">
        <v>0</v>
      </c>
      <c r="T600" s="146">
        <f>S600*H600</f>
        <v>0</v>
      </c>
      <c r="AR600" s="147" t="s">
        <v>594</v>
      </c>
      <c r="AT600" s="147" t="s">
        <v>280</v>
      </c>
      <c r="AU600" s="147" t="s">
        <v>90</v>
      </c>
      <c r="AY600" s="17" t="s">
        <v>277</v>
      </c>
      <c r="BE600" s="148">
        <f>IF(N600="základní",J600,0)</f>
        <v>0</v>
      </c>
      <c r="BF600" s="148">
        <f>IF(N600="snížená",J600,0)</f>
        <v>0</v>
      </c>
      <c r="BG600" s="148">
        <f>IF(N600="zákl. přenesená",J600,0)</f>
        <v>0</v>
      </c>
      <c r="BH600" s="148">
        <f>IF(N600="sníž. přenesená",J600,0)</f>
        <v>0</v>
      </c>
      <c r="BI600" s="148">
        <f>IF(N600="nulová",J600,0)</f>
        <v>0</v>
      </c>
      <c r="BJ600" s="17" t="s">
        <v>88</v>
      </c>
      <c r="BK600" s="148">
        <f>ROUND(I600*H600,2)</f>
        <v>0</v>
      </c>
      <c r="BL600" s="17" t="s">
        <v>594</v>
      </c>
      <c r="BM600" s="147" t="s">
        <v>879</v>
      </c>
    </row>
    <row r="601" spans="2:65" s="13" customFormat="1" ht="11.25">
      <c r="B601" s="156"/>
      <c r="D601" s="150" t="s">
        <v>285</v>
      </c>
      <c r="E601" s="157" t="s">
        <v>1</v>
      </c>
      <c r="F601" s="158" t="s">
        <v>880</v>
      </c>
      <c r="H601" s="159">
        <v>105</v>
      </c>
      <c r="I601" s="160"/>
      <c r="L601" s="156"/>
      <c r="M601" s="161"/>
      <c r="T601" s="162"/>
      <c r="AT601" s="157" t="s">
        <v>285</v>
      </c>
      <c r="AU601" s="157" t="s">
        <v>90</v>
      </c>
      <c r="AV601" s="13" t="s">
        <v>90</v>
      </c>
      <c r="AW601" s="13" t="s">
        <v>36</v>
      </c>
      <c r="AX601" s="13" t="s">
        <v>80</v>
      </c>
      <c r="AY601" s="157" t="s">
        <v>277</v>
      </c>
    </row>
    <row r="602" spans="2:65" s="13" customFormat="1" ht="11.25">
      <c r="B602" s="156"/>
      <c r="D602" s="150" t="s">
        <v>285</v>
      </c>
      <c r="E602" s="157" t="s">
        <v>1</v>
      </c>
      <c r="F602" s="158" t="s">
        <v>881</v>
      </c>
      <c r="H602" s="159">
        <v>90</v>
      </c>
      <c r="I602" s="160"/>
      <c r="L602" s="156"/>
      <c r="M602" s="161"/>
      <c r="T602" s="162"/>
      <c r="AT602" s="157" t="s">
        <v>285</v>
      </c>
      <c r="AU602" s="157" t="s">
        <v>90</v>
      </c>
      <c r="AV602" s="13" t="s">
        <v>90</v>
      </c>
      <c r="AW602" s="13" t="s">
        <v>36</v>
      </c>
      <c r="AX602" s="13" t="s">
        <v>80</v>
      </c>
      <c r="AY602" s="157" t="s">
        <v>277</v>
      </c>
    </row>
    <row r="603" spans="2:65" s="15" customFormat="1" ht="11.25">
      <c r="B603" s="170"/>
      <c r="D603" s="150" t="s">
        <v>285</v>
      </c>
      <c r="E603" s="171" t="s">
        <v>1</v>
      </c>
      <c r="F603" s="172" t="s">
        <v>293</v>
      </c>
      <c r="H603" s="173">
        <v>195</v>
      </c>
      <c r="I603" s="174"/>
      <c r="L603" s="170"/>
      <c r="M603" s="175"/>
      <c r="T603" s="176"/>
      <c r="AT603" s="171" t="s">
        <v>285</v>
      </c>
      <c r="AU603" s="171" t="s">
        <v>90</v>
      </c>
      <c r="AV603" s="15" t="s">
        <v>152</v>
      </c>
      <c r="AW603" s="15" t="s">
        <v>36</v>
      </c>
      <c r="AX603" s="15" t="s">
        <v>88</v>
      </c>
      <c r="AY603" s="171" t="s">
        <v>277</v>
      </c>
    </row>
    <row r="604" spans="2:65" s="1" customFormat="1" ht="24.2" customHeight="1">
      <c r="B604" s="135"/>
      <c r="C604" s="136" t="s">
        <v>882</v>
      </c>
      <c r="D604" s="136" t="s">
        <v>280</v>
      </c>
      <c r="E604" s="137" t="s">
        <v>883</v>
      </c>
      <c r="F604" s="138" t="s">
        <v>884</v>
      </c>
      <c r="G604" s="139" t="s">
        <v>104</v>
      </c>
      <c r="H604" s="140">
        <v>10</v>
      </c>
      <c r="I604" s="141"/>
      <c r="J604" s="142">
        <f>ROUND(I604*H604,2)</f>
        <v>0</v>
      </c>
      <c r="K604" s="138" t="s">
        <v>283</v>
      </c>
      <c r="L604" s="32"/>
      <c r="M604" s="143" t="s">
        <v>1</v>
      </c>
      <c r="N604" s="144" t="s">
        <v>45</v>
      </c>
      <c r="P604" s="145">
        <f>O604*H604</f>
        <v>0</v>
      </c>
      <c r="Q604" s="145">
        <v>0</v>
      </c>
      <c r="R604" s="145">
        <f>Q604*H604</f>
        <v>0</v>
      </c>
      <c r="S604" s="145">
        <v>0</v>
      </c>
      <c r="T604" s="146">
        <f>S604*H604</f>
        <v>0</v>
      </c>
      <c r="AR604" s="147" t="s">
        <v>594</v>
      </c>
      <c r="AT604" s="147" t="s">
        <v>280</v>
      </c>
      <c r="AU604" s="147" t="s">
        <v>90</v>
      </c>
      <c r="AY604" s="17" t="s">
        <v>277</v>
      </c>
      <c r="BE604" s="148">
        <f>IF(N604="základní",J604,0)</f>
        <v>0</v>
      </c>
      <c r="BF604" s="148">
        <f>IF(N604="snížená",J604,0)</f>
        <v>0</v>
      </c>
      <c r="BG604" s="148">
        <f>IF(N604="zákl. přenesená",J604,0)</f>
        <v>0</v>
      </c>
      <c r="BH604" s="148">
        <f>IF(N604="sníž. přenesená",J604,0)</f>
        <v>0</v>
      </c>
      <c r="BI604" s="148">
        <f>IF(N604="nulová",J604,0)</f>
        <v>0</v>
      </c>
      <c r="BJ604" s="17" t="s">
        <v>88</v>
      </c>
      <c r="BK604" s="148">
        <f>ROUND(I604*H604,2)</f>
        <v>0</v>
      </c>
      <c r="BL604" s="17" t="s">
        <v>594</v>
      </c>
      <c r="BM604" s="147" t="s">
        <v>885</v>
      </c>
    </row>
    <row r="605" spans="2:65" s="1" customFormat="1" ht="16.5" customHeight="1">
      <c r="B605" s="135"/>
      <c r="C605" s="180" t="s">
        <v>886</v>
      </c>
      <c r="D605" s="180" t="s">
        <v>395</v>
      </c>
      <c r="E605" s="181" t="s">
        <v>887</v>
      </c>
      <c r="F605" s="182" t="s">
        <v>888</v>
      </c>
      <c r="G605" s="183" t="s">
        <v>104</v>
      </c>
      <c r="H605" s="184">
        <v>10</v>
      </c>
      <c r="I605" s="185"/>
      <c r="J605" s="186">
        <f>ROUND(I605*H605,2)</f>
        <v>0</v>
      </c>
      <c r="K605" s="182" t="s">
        <v>1</v>
      </c>
      <c r="L605" s="187"/>
      <c r="M605" s="188" t="s">
        <v>1</v>
      </c>
      <c r="N605" s="189" t="s">
        <v>45</v>
      </c>
      <c r="P605" s="145">
        <f>O605*H605</f>
        <v>0</v>
      </c>
      <c r="Q605" s="145">
        <v>0</v>
      </c>
      <c r="R605" s="145">
        <f>Q605*H605</f>
        <v>0</v>
      </c>
      <c r="S605" s="145">
        <v>0</v>
      </c>
      <c r="T605" s="146">
        <f>S605*H605</f>
        <v>0</v>
      </c>
      <c r="AR605" s="147" t="s">
        <v>858</v>
      </c>
      <c r="AT605" s="147" t="s">
        <v>395</v>
      </c>
      <c r="AU605" s="147" t="s">
        <v>90</v>
      </c>
      <c r="AY605" s="17" t="s">
        <v>277</v>
      </c>
      <c r="BE605" s="148">
        <f>IF(N605="základní",J605,0)</f>
        <v>0</v>
      </c>
      <c r="BF605" s="148">
        <f>IF(N605="snížená",J605,0)</f>
        <v>0</v>
      </c>
      <c r="BG605" s="148">
        <f>IF(N605="zákl. přenesená",J605,0)</f>
        <v>0</v>
      </c>
      <c r="BH605" s="148">
        <f>IF(N605="sníž. přenesená",J605,0)</f>
        <v>0</v>
      </c>
      <c r="BI605" s="148">
        <f>IF(N605="nulová",J605,0)</f>
        <v>0</v>
      </c>
      <c r="BJ605" s="17" t="s">
        <v>88</v>
      </c>
      <c r="BK605" s="148">
        <f>ROUND(I605*H605,2)</f>
        <v>0</v>
      </c>
      <c r="BL605" s="17" t="s">
        <v>594</v>
      </c>
      <c r="BM605" s="147" t="s">
        <v>889</v>
      </c>
    </row>
    <row r="606" spans="2:65" s="1" customFormat="1" ht="24.2" customHeight="1">
      <c r="B606" s="135"/>
      <c r="C606" s="136" t="s">
        <v>890</v>
      </c>
      <c r="D606" s="136" t="s">
        <v>280</v>
      </c>
      <c r="E606" s="137" t="s">
        <v>891</v>
      </c>
      <c r="F606" s="138" t="s">
        <v>892</v>
      </c>
      <c r="G606" s="139" t="s">
        <v>104</v>
      </c>
      <c r="H606" s="140">
        <v>10</v>
      </c>
      <c r="I606" s="141"/>
      <c r="J606" s="142">
        <f>ROUND(I606*H606,2)</f>
        <v>0</v>
      </c>
      <c r="K606" s="138" t="s">
        <v>283</v>
      </c>
      <c r="L606" s="32"/>
      <c r="M606" s="143" t="s">
        <v>1</v>
      </c>
      <c r="N606" s="144" t="s">
        <v>45</v>
      </c>
      <c r="P606" s="145">
        <f>O606*H606</f>
        <v>0</v>
      </c>
      <c r="Q606" s="145">
        <v>0</v>
      </c>
      <c r="R606" s="145">
        <f>Q606*H606</f>
        <v>0</v>
      </c>
      <c r="S606" s="145">
        <v>0</v>
      </c>
      <c r="T606" s="146">
        <f>S606*H606</f>
        <v>0</v>
      </c>
      <c r="AR606" s="147" t="s">
        <v>594</v>
      </c>
      <c r="AT606" s="147" t="s">
        <v>280</v>
      </c>
      <c r="AU606" s="147" t="s">
        <v>90</v>
      </c>
      <c r="AY606" s="17" t="s">
        <v>277</v>
      </c>
      <c r="BE606" s="148">
        <f>IF(N606="základní",J606,0)</f>
        <v>0</v>
      </c>
      <c r="BF606" s="148">
        <f>IF(N606="snížená",J606,0)</f>
        <v>0</v>
      </c>
      <c r="BG606" s="148">
        <f>IF(N606="zákl. přenesená",J606,0)</f>
        <v>0</v>
      </c>
      <c r="BH606" s="148">
        <f>IF(N606="sníž. přenesená",J606,0)</f>
        <v>0</v>
      </c>
      <c r="BI606" s="148">
        <f>IF(N606="nulová",J606,0)</f>
        <v>0</v>
      </c>
      <c r="BJ606" s="17" t="s">
        <v>88</v>
      </c>
      <c r="BK606" s="148">
        <f>ROUND(I606*H606,2)</f>
        <v>0</v>
      </c>
      <c r="BL606" s="17" t="s">
        <v>594</v>
      </c>
      <c r="BM606" s="147" t="s">
        <v>893</v>
      </c>
    </row>
    <row r="607" spans="2:65" s="1" customFormat="1" ht="24.2" customHeight="1">
      <c r="B607" s="135"/>
      <c r="C607" s="136" t="s">
        <v>894</v>
      </c>
      <c r="D607" s="136" t="s">
        <v>280</v>
      </c>
      <c r="E607" s="137" t="s">
        <v>895</v>
      </c>
      <c r="F607" s="138" t="s">
        <v>896</v>
      </c>
      <c r="G607" s="139" t="s">
        <v>787</v>
      </c>
      <c r="H607" s="140">
        <v>9</v>
      </c>
      <c r="I607" s="141"/>
      <c r="J607" s="142">
        <f>ROUND(I607*H607,2)</f>
        <v>0</v>
      </c>
      <c r="K607" s="138" t="s">
        <v>283</v>
      </c>
      <c r="L607" s="32"/>
      <c r="M607" s="143" t="s">
        <v>1</v>
      </c>
      <c r="N607" s="144" t="s">
        <v>45</v>
      </c>
      <c r="P607" s="145">
        <f>O607*H607</f>
        <v>0</v>
      </c>
      <c r="Q607" s="145">
        <v>1.0000000000000001E-5</v>
      </c>
      <c r="R607" s="145">
        <f>Q607*H607</f>
        <v>9.0000000000000006E-5</v>
      </c>
      <c r="S607" s="145">
        <v>0</v>
      </c>
      <c r="T607" s="146">
        <f>S607*H607</f>
        <v>0</v>
      </c>
      <c r="AR607" s="147" t="s">
        <v>594</v>
      </c>
      <c r="AT607" s="147" t="s">
        <v>280</v>
      </c>
      <c r="AU607" s="147" t="s">
        <v>90</v>
      </c>
      <c r="AY607" s="17" t="s">
        <v>277</v>
      </c>
      <c r="BE607" s="148">
        <f>IF(N607="základní",J607,0)</f>
        <v>0</v>
      </c>
      <c r="BF607" s="148">
        <f>IF(N607="snížená",J607,0)</f>
        <v>0</v>
      </c>
      <c r="BG607" s="148">
        <f>IF(N607="zákl. přenesená",J607,0)</f>
        <v>0</v>
      </c>
      <c r="BH607" s="148">
        <f>IF(N607="sníž. přenesená",J607,0)</f>
        <v>0</v>
      </c>
      <c r="BI607" s="148">
        <f>IF(N607="nulová",J607,0)</f>
        <v>0</v>
      </c>
      <c r="BJ607" s="17" t="s">
        <v>88</v>
      </c>
      <c r="BK607" s="148">
        <f>ROUND(I607*H607,2)</f>
        <v>0</v>
      </c>
      <c r="BL607" s="17" t="s">
        <v>594</v>
      </c>
      <c r="BM607" s="147" t="s">
        <v>897</v>
      </c>
    </row>
    <row r="608" spans="2:65" s="1" customFormat="1" ht="16.5" customHeight="1">
      <c r="B608" s="135"/>
      <c r="C608" s="180" t="s">
        <v>898</v>
      </c>
      <c r="D608" s="180" t="s">
        <v>395</v>
      </c>
      <c r="E608" s="181" t="s">
        <v>899</v>
      </c>
      <c r="F608" s="182" t="s">
        <v>900</v>
      </c>
      <c r="G608" s="183" t="s">
        <v>787</v>
      </c>
      <c r="H608" s="184">
        <v>27</v>
      </c>
      <c r="I608" s="185"/>
      <c r="J608" s="186">
        <f>ROUND(I608*H608,2)</f>
        <v>0</v>
      </c>
      <c r="K608" s="182" t="s">
        <v>283</v>
      </c>
      <c r="L608" s="187"/>
      <c r="M608" s="188" t="s">
        <v>1</v>
      </c>
      <c r="N608" s="189" t="s">
        <v>45</v>
      </c>
      <c r="P608" s="145">
        <f>O608*H608</f>
        <v>0</v>
      </c>
      <c r="Q608" s="145">
        <v>5.0000000000000002E-5</v>
      </c>
      <c r="R608" s="145">
        <f>Q608*H608</f>
        <v>1.3500000000000001E-3</v>
      </c>
      <c r="S608" s="145">
        <v>0</v>
      </c>
      <c r="T608" s="146">
        <f>S608*H608</f>
        <v>0</v>
      </c>
      <c r="AR608" s="147" t="s">
        <v>860</v>
      </c>
      <c r="AT608" s="147" t="s">
        <v>395</v>
      </c>
      <c r="AU608" s="147" t="s">
        <v>90</v>
      </c>
      <c r="AY608" s="17" t="s">
        <v>277</v>
      </c>
      <c r="BE608" s="148">
        <f>IF(N608="základní",J608,0)</f>
        <v>0</v>
      </c>
      <c r="BF608" s="148">
        <f>IF(N608="snížená",J608,0)</f>
        <v>0</v>
      </c>
      <c r="BG608" s="148">
        <f>IF(N608="zákl. přenesená",J608,0)</f>
        <v>0</v>
      </c>
      <c r="BH608" s="148">
        <f>IF(N608="sníž. přenesená",J608,0)</f>
        <v>0</v>
      </c>
      <c r="BI608" s="148">
        <f>IF(N608="nulová",J608,0)</f>
        <v>0</v>
      </c>
      <c r="BJ608" s="17" t="s">
        <v>88</v>
      </c>
      <c r="BK608" s="148">
        <f>ROUND(I608*H608,2)</f>
        <v>0</v>
      </c>
      <c r="BL608" s="17" t="s">
        <v>860</v>
      </c>
      <c r="BM608" s="147" t="s">
        <v>901</v>
      </c>
    </row>
    <row r="609" spans="2:65" s="13" customFormat="1" ht="11.25">
      <c r="B609" s="156"/>
      <c r="D609" s="150" t="s">
        <v>285</v>
      </c>
      <c r="F609" s="158" t="s">
        <v>902</v>
      </c>
      <c r="H609" s="159">
        <v>27</v>
      </c>
      <c r="I609" s="160"/>
      <c r="L609" s="156"/>
      <c r="M609" s="161"/>
      <c r="T609" s="162"/>
      <c r="AT609" s="157" t="s">
        <v>285</v>
      </c>
      <c r="AU609" s="157" t="s">
        <v>90</v>
      </c>
      <c r="AV609" s="13" t="s">
        <v>90</v>
      </c>
      <c r="AW609" s="13" t="s">
        <v>3</v>
      </c>
      <c r="AX609" s="13" t="s">
        <v>88</v>
      </c>
      <c r="AY609" s="157" t="s">
        <v>277</v>
      </c>
    </row>
    <row r="610" spans="2:65" s="1" customFormat="1" ht="24.2" customHeight="1">
      <c r="B610" s="135"/>
      <c r="C610" s="136" t="s">
        <v>903</v>
      </c>
      <c r="D610" s="136" t="s">
        <v>280</v>
      </c>
      <c r="E610" s="137" t="s">
        <v>904</v>
      </c>
      <c r="F610" s="138" t="s">
        <v>905</v>
      </c>
      <c r="G610" s="139" t="s">
        <v>787</v>
      </c>
      <c r="H610" s="140">
        <v>2</v>
      </c>
      <c r="I610" s="141"/>
      <c r="J610" s="142">
        <f t="shared" ref="J610:J627" si="0">ROUND(I610*H610,2)</f>
        <v>0</v>
      </c>
      <c r="K610" s="138" t="s">
        <v>283</v>
      </c>
      <c r="L610" s="32"/>
      <c r="M610" s="143" t="s">
        <v>1</v>
      </c>
      <c r="N610" s="144" t="s">
        <v>45</v>
      </c>
      <c r="P610" s="145">
        <f t="shared" ref="P610:P627" si="1">O610*H610</f>
        <v>0</v>
      </c>
      <c r="Q610" s="145">
        <v>0</v>
      </c>
      <c r="R610" s="145">
        <f t="shared" ref="R610:R627" si="2">Q610*H610</f>
        <v>0</v>
      </c>
      <c r="S610" s="145">
        <v>0</v>
      </c>
      <c r="T610" s="146">
        <f t="shared" ref="T610:T627" si="3">S610*H610</f>
        <v>0</v>
      </c>
      <c r="AR610" s="147" t="s">
        <v>594</v>
      </c>
      <c r="AT610" s="147" t="s">
        <v>280</v>
      </c>
      <c r="AU610" s="147" t="s">
        <v>90</v>
      </c>
      <c r="AY610" s="17" t="s">
        <v>277</v>
      </c>
      <c r="BE610" s="148">
        <f t="shared" ref="BE610:BE627" si="4">IF(N610="základní",J610,0)</f>
        <v>0</v>
      </c>
      <c r="BF610" s="148">
        <f t="shared" ref="BF610:BF627" si="5">IF(N610="snížená",J610,0)</f>
        <v>0</v>
      </c>
      <c r="BG610" s="148">
        <f t="shared" ref="BG610:BG627" si="6">IF(N610="zákl. přenesená",J610,0)</f>
        <v>0</v>
      </c>
      <c r="BH610" s="148">
        <f t="shared" ref="BH610:BH627" si="7">IF(N610="sníž. přenesená",J610,0)</f>
        <v>0</v>
      </c>
      <c r="BI610" s="148">
        <f t="shared" ref="BI610:BI627" si="8">IF(N610="nulová",J610,0)</f>
        <v>0</v>
      </c>
      <c r="BJ610" s="17" t="s">
        <v>88</v>
      </c>
      <c r="BK610" s="148">
        <f t="shared" ref="BK610:BK627" si="9">ROUND(I610*H610,2)</f>
        <v>0</v>
      </c>
      <c r="BL610" s="17" t="s">
        <v>594</v>
      </c>
      <c r="BM610" s="147" t="s">
        <v>906</v>
      </c>
    </row>
    <row r="611" spans="2:65" s="1" customFormat="1" ht="24.2" customHeight="1">
      <c r="B611" s="135"/>
      <c r="C611" s="180" t="s">
        <v>907</v>
      </c>
      <c r="D611" s="180" t="s">
        <v>395</v>
      </c>
      <c r="E611" s="181" t="s">
        <v>908</v>
      </c>
      <c r="F611" s="182" t="s">
        <v>909</v>
      </c>
      <c r="G611" s="183" t="s">
        <v>787</v>
      </c>
      <c r="H611" s="184">
        <v>2</v>
      </c>
      <c r="I611" s="185"/>
      <c r="J611" s="186">
        <f t="shared" si="0"/>
        <v>0</v>
      </c>
      <c r="K611" s="182" t="s">
        <v>283</v>
      </c>
      <c r="L611" s="187"/>
      <c r="M611" s="188" t="s">
        <v>1</v>
      </c>
      <c r="N611" s="189" t="s">
        <v>45</v>
      </c>
      <c r="P611" s="145">
        <f t="shared" si="1"/>
        <v>0</v>
      </c>
      <c r="Q611" s="145">
        <v>4.6000000000000001E-4</v>
      </c>
      <c r="R611" s="145">
        <f t="shared" si="2"/>
        <v>9.2000000000000003E-4</v>
      </c>
      <c r="S611" s="145">
        <v>0</v>
      </c>
      <c r="T611" s="146">
        <f t="shared" si="3"/>
        <v>0</v>
      </c>
      <c r="AR611" s="147" t="s">
        <v>858</v>
      </c>
      <c r="AT611" s="147" t="s">
        <v>395</v>
      </c>
      <c r="AU611" s="147" t="s">
        <v>90</v>
      </c>
      <c r="AY611" s="17" t="s">
        <v>277</v>
      </c>
      <c r="BE611" s="148">
        <f t="shared" si="4"/>
        <v>0</v>
      </c>
      <c r="BF611" s="148">
        <f t="shared" si="5"/>
        <v>0</v>
      </c>
      <c r="BG611" s="148">
        <f t="shared" si="6"/>
        <v>0</v>
      </c>
      <c r="BH611" s="148">
        <f t="shared" si="7"/>
        <v>0</v>
      </c>
      <c r="BI611" s="148">
        <f t="shared" si="8"/>
        <v>0</v>
      </c>
      <c r="BJ611" s="17" t="s">
        <v>88</v>
      </c>
      <c r="BK611" s="148">
        <f t="shared" si="9"/>
        <v>0</v>
      </c>
      <c r="BL611" s="17" t="s">
        <v>594</v>
      </c>
      <c r="BM611" s="147" t="s">
        <v>910</v>
      </c>
    </row>
    <row r="612" spans="2:65" s="1" customFormat="1" ht="24.2" customHeight="1">
      <c r="B612" s="135"/>
      <c r="C612" s="136" t="s">
        <v>911</v>
      </c>
      <c r="D612" s="136" t="s">
        <v>280</v>
      </c>
      <c r="E612" s="137" t="s">
        <v>912</v>
      </c>
      <c r="F612" s="138" t="s">
        <v>913</v>
      </c>
      <c r="G612" s="139" t="s">
        <v>104</v>
      </c>
      <c r="H612" s="140">
        <v>110</v>
      </c>
      <c r="I612" s="141"/>
      <c r="J612" s="142">
        <f t="shared" si="0"/>
        <v>0</v>
      </c>
      <c r="K612" s="138" t="s">
        <v>283</v>
      </c>
      <c r="L612" s="32"/>
      <c r="M612" s="143" t="s">
        <v>1</v>
      </c>
      <c r="N612" s="144" t="s">
        <v>45</v>
      </c>
      <c r="P612" s="145">
        <f t="shared" si="1"/>
        <v>0</v>
      </c>
      <c r="Q612" s="145">
        <v>0</v>
      </c>
      <c r="R612" s="145">
        <f t="shared" si="2"/>
        <v>0</v>
      </c>
      <c r="S612" s="145">
        <v>0</v>
      </c>
      <c r="T612" s="146">
        <f t="shared" si="3"/>
        <v>0</v>
      </c>
      <c r="AR612" s="147" t="s">
        <v>594</v>
      </c>
      <c r="AT612" s="147" t="s">
        <v>280</v>
      </c>
      <c r="AU612" s="147" t="s">
        <v>90</v>
      </c>
      <c r="AY612" s="17" t="s">
        <v>277</v>
      </c>
      <c r="BE612" s="148">
        <f t="shared" si="4"/>
        <v>0</v>
      </c>
      <c r="BF612" s="148">
        <f t="shared" si="5"/>
        <v>0</v>
      </c>
      <c r="BG612" s="148">
        <f t="shared" si="6"/>
        <v>0</v>
      </c>
      <c r="BH612" s="148">
        <f t="shared" si="7"/>
        <v>0</v>
      </c>
      <c r="BI612" s="148">
        <f t="shared" si="8"/>
        <v>0</v>
      </c>
      <c r="BJ612" s="17" t="s">
        <v>88</v>
      </c>
      <c r="BK612" s="148">
        <f t="shared" si="9"/>
        <v>0</v>
      </c>
      <c r="BL612" s="17" t="s">
        <v>594</v>
      </c>
      <c r="BM612" s="147" t="s">
        <v>914</v>
      </c>
    </row>
    <row r="613" spans="2:65" s="1" customFormat="1" ht="16.5" customHeight="1">
      <c r="B613" s="135"/>
      <c r="C613" s="180" t="s">
        <v>915</v>
      </c>
      <c r="D613" s="180" t="s">
        <v>395</v>
      </c>
      <c r="E613" s="181" t="s">
        <v>916</v>
      </c>
      <c r="F613" s="182" t="s">
        <v>917</v>
      </c>
      <c r="G613" s="183" t="s">
        <v>104</v>
      </c>
      <c r="H613" s="184">
        <v>110</v>
      </c>
      <c r="I613" s="185"/>
      <c r="J613" s="186">
        <f t="shared" si="0"/>
        <v>0</v>
      </c>
      <c r="K613" s="182" t="s">
        <v>1</v>
      </c>
      <c r="L613" s="187"/>
      <c r="M613" s="188" t="s">
        <v>1</v>
      </c>
      <c r="N613" s="189" t="s">
        <v>45</v>
      </c>
      <c r="P613" s="145">
        <f t="shared" si="1"/>
        <v>0</v>
      </c>
      <c r="Q613" s="145">
        <v>0</v>
      </c>
      <c r="R613" s="145">
        <f t="shared" si="2"/>
        <v>0</v>
      </c>
      <c r="S613" s="145">
        <v>0</v>
      </c>
      <c r="T613" s="146">
        <f t="shared" si="3"/>
        <v>0</v>
      </c>
      <c r="AR613" s="147" t="s">
        <v>858</v>
      </c>
      <c r="AT613" s="147" t="s">
        <v>395</v>
      </c>
      <c r="AU613" s="147" t="s">
        <v>90</v>
      </c>
      <c r="AY613" s="17" t="s">
        <v>277</v>
      </c>
      <c r="BE613" s="148">
        <f t="shared" si="4"/>
        <v>0</v>
      </c>
      <c r="BF613" s="148">
        <f t="shared" si="5"/>
        <v>0</v>
      </c>
      <c r="BG613" s="148">
        <f t="shared" si="6"/>
        <v>0</v>
      </c>
      <c r="BH613" s="148">
        <f t="shared" si="7"/>
        <v>0</v>
      </c>
      <c r="BI613" s="148">
        <f t="shared" si="8"/>
        <v>0</v>
      </c>
      <c r="BJ613" s="17" t="s">
        <v>88</v>
      </c>
      <c r="BK613" s="148">
        <f t="shared" si="9"/>
        <v>0</v>
      </c>
      <c r="BL613" s="17" t="s">
        <v>594</v>
      </c>
      <c r="BM613" s="147" t="s">
        <v>918</v>
      </c>
    </row>
    <row r="614" spans="2:65" s="1" customFormat="1" ht="24.2" customHeight="1">
      <c r="B614" s="135"/>
      <c r="C614" s="136" t="s">
        <v>919</v>
      </c>
      <c r="D614" s="136" t="s">
        <v>280</v>
      </c>
      <c r="E614" s="137" t="s">
        <v>920</v>
      </c>
      <c r="F614" s="138" t="s">
        <v>921</v>
      </c>
      <c r="G614" s="139" t="s">
        <v>787</v>
      </c>
      <c r="H614" s="140">
        <v>23</v>
      </c>
      <c r="I614" s="141"/>
      <c r="J614" s="142">
        <f t="shared" si="0"/>
        <v>0</v>
      </c>
      <c r="K614" s="138" t="s">
        <v>283</v>
      </c>
      <c r="L614" s="32"/>
      <c r="M614" s="143" t="s">
        <v>1</v>
      </c>
      <c r="N614" s="144" t="s">
        <v>45</v>
      </c>
      <c r="P614" s="145">
        <f t="shared" si="1"/>
        <v>0</v>
      </c>
      <c r="Q614" s="145">
        <v>0</v>
      </c>
      <c r="R614" s="145">
        <f t="shared" si="2"/>
        <v>0</v>
      </c>
      <c r="S614" s="145">
        <v>0</v>
      </c>
      <c r="T614" s="146">
        <f t="shared" si="3"/>
        <v>0</v>
      </c>
      <c r="AR614" s="147" t="s">
        <v>594</v>
      </c>
      <c r="AT614" s="147" t="s">
        <v>280</v>
      </c>
      <c r="AU614" s="147" t="s">
        <v>90</v>
      </c>
      <c r="AY614" s="17" t="s">
        <v>277</v>
      </c>
      <c r="BE614" s="148">
        <f t="shared" si="4"/>
        <v>0</v>
      </c>
      <c r="BF614" s="148">
        <f t="shared" si="5"/>
        <v>0</v>
      </c>
      <c r="BG614" s="148">
        <f t="shared" si="6"/>
        <v>0</v>
      </c>
      <c r="BH614" s="148">
        <f t="shared" si="7"/>
        <v>0</v>
      </c>
      <c r="BI614" s="148">
        <f t="shared" si="8"/>
        <v>0</v>
      </c>
      <c r="BJ614" s="17" t="s">
        <v>88</v>
      </c>
      <c r="BK614" s="148">
        <f t="shared" si="9"/>
        <v>0</v>
      </c>
      <c r="BL614" s="17" t="s">
        <v>594</v>
      </c>
      <c r="BM614" s="147" t="s">
        <v>922</v>
      </c>
    </row>
    <row r="615" spans="2:65" s="1" customFormat="1" ht="16.5" customHeight="1">
      <c r="B615" s="135"/>
      <c r="C615" s="180" t="s">
        <v>923</v>
      </c>
      <c r="D615" s="180" t="s">
        <v>395</v>
      </c>
      <c r="E615" s="181" t="s">
        <v>924</v>
      </c>
      <c r="F615" s="182" t="s">
        <v>925</v>
      </c>
      <c r="G615" s="183" t="s">
        <v>787</v>
      </c>
      <c r="H615" s="184">
        <v>4</v>
      </c>
      <c r="I615" s="185"/>
      <c r="J615" s="186">
        <f t="shared" si="0"/>
        <v>0</v>
      </c>
      <c r="K615" s="182" t="s">
        <v>1</v>
      </c>
      <c r="L615" s="187"/>
      <c r="M615" s="188" t="s">
        <v>1</v>
      </c>
      <c r="N615" s="189" t="s">
        <v>45</v>
      </c>
      <c r="P615" s="145">
        <f t="shared" si="1"/>
        <v>0</v>
      </c>
      <c r="Q615" s="145">
        <v>0</v>
      </c>
      <c r="R615" s="145">
        <f t="shared" si="2"/>
        <v>0</v>
      </c>
      <c r="S615" s="145">
        <v>0</v>
      </c>
      <c r="T615" s="146">
        <f t="shared" si="3"/>
        <v>0</v>
      </c>
      <c r="AR615" s="147" t="s">
        <v>858</v>
      </c>
      <c r="AT615" s="147" t="s">
        <v>395</v>
      </c>
      <c r="AU615" s="147" t="s">
        <v>90</v>
      </c>
      <c r="AY615" s="17" t="s">
        <v>277</v>
      </c>
      <c r="BE615" s="148">
        <f t="shared" si="4"/>
        <v>0</v>
      </c>
      <c r="BF615" s="148">
        <f t="shared" si="5"/>
        <v>0</v>
      </c>
      <c r="BG615" s="148">
        <f t="shared" si="6"/>
        <v>0</v>
      </c>
      <c r="BH615" s="148">
        <f t="shared" si="7"/>
        <v>0</v>
      </c>
      <c r="BI615" s="148">
        <f t="shared" si="8"/>
        <v>0</v>
      </c>
      <c r="BJ615" s="17" t="s">
        <v>88</v>
      </c>
      <c r="BK615" s="148">
        <f t="shared" si="9"/>
        <v>0</v>
      </c>
      <c r="BL615" s="17" t="s">
        <v>594</v>
      </c>
      <c r="BM615" s="147" t="s">
        <v>926</v>
      </c>
    </row>
    <row r="616" spans="2:65" s="1" customFormat="1" ht="16.5" customHeight="1">
      <c r="B616" s="135"/>
      <c r="C616" s="180" t="s">
        <v>927</v>
      </c>
      <c r="D616" s="180" t="s">
        <v>395</v>
      </c>
      <c r="E616" s="181" t="s">
        <v>928</v>
      </c>
      <c r="F616" s="182" t="s">
        <v>929</v>
      </c>
      <c r="G616" s="183" t="s">
        <v>787</v>
      </c>
      <c r="H616" s="184">
        <v>2</v>
      </c>
      <c r="I616" s="185"/>
      <c r="J616" s="186">
        <f t="shared" si="0"/>
        <v>0</v>
      </c>
      <c r="K616" s="182" t="s">
        <v>1</v>
      </c>
      <c r="L616" s="187"/>
      <c r="M616" s="188" t="s">
        <v>1</v>
      </c>
      <c r="N616" s="189" t="s">
        <v>45</v>
      </c>
      <c r="P616" s="145">
        <f t="shared" si="1"/>
        <v>0</v>
      </c>
      <c r="Q616" s="145">
        <v>0</v>
      </c>
      <c r="R616" s="145">
        <f t="shared" si="2"/>
        <v>0</v>
      </c>
      <c r="S616" s="145">
        <v>0</v>
      </c>
      <c r="T616" s="146">
        <f t="shared" si="3"/>
        <v>0</v>
      </c>
      <c r="AR616" s="147" t="s">
        <v>858</v>
      </c>
      <c r="AT616" s="147" t="s">
        <v>395</v>
      </c>
      <c r="AU616" s="147" t="s">
        <v>90</v>
      </c>
      <c r="AY616" s="17" t="s">
        <v>277</v>
      </c>
      <c r="BE616" s="148">
        <f t="shared" si="4"/>
        <v>0</v>
      </c>
      <c r="BF616" s="148">
        <f t="shared" si="5"/>
        <v>0</v>
      </c>
      <c r="BG616" s="148">
        <f t="shared" si="6"/>
        <v>0</v>
      </c>
      <c r="BH616" s="148">
        <f t="shared" si="7"/>
        <v>0</v>
      </c>
      <c r="BI616" s="148">
        <f t="shared" si="8"/>
        <v>0</v>
      </c>
      <c r="BJ616" s="17" t="s">
        <v>88</v>
      </c>
      <c r="BK616" s="148">
        <f t="shared" si="9"/>
        <v>0</v>
      </c>
      <c r="BL616" s="17" t="s">
        <v>594</v>
      </c>
      <c r="BM616" s="147" t="s">
        <v>930</v>
      </c>
    </row>
    <row r="617" spans="2:65" s="1" customFormat="1" ht="16.5" customHeight="1">
      <c r="B617" s="135"/>
      <c r="C617" s="180" t="s">
        <v>931</v>
      </c>
      <c r="D617" s="180" t="s">
        <v>395</v>
      </c>
      <c r="E617" s="181" t="s">
        <v>932</v>
      </c>
      <c r="F617" s="182" t="s">
        <v>933</v>
      </c>
      <c r="G617" s="183" t="s">
        <v>787</v>
      </c>
      <c r="H617" s="184">
        <v>5</v>
      </c>
      <c r="I617" s="185"/>
      <c r="J617" s="186">
        <f t="shared" si="0"/>
        <v>0</v>
      </c>
      <c r="K617" s="182" t="s">
        <v>1</v>
      </c>
      <c r="L617" s="187"/>
      <c r="M617" s="188" t="s">
        <v>1</v>
      </c>
      <c r="N617" s="189" t="s">
        <v>45</v>
      </c>
      <c r="P617" s="145">
        <f t="shared" si="1"/>
        <v>0</v>
      </c>
      <c r="Q617" s="145">
        <v>0</v>
      </c>
      <c r="R617" s="145">
        <f t="shared" si="2"/>
        <v>0</v>
      </c>
      <c r="S617" s="145">
        <v>0</v>
      </c>
      <c r="T617" s="146">
        <f t="shared" si="3"/>
        <v>0</v>
      </c>
      <c r="AR617" s="147" t="s">
        <v>858</v>
      </c>
      <c r="AT617" s="147" t="s">
        <v>395</v>
      </c>
      <c r="AU617" s="147" t="s">
        <v>90</v>
      </c>
      <c r="AY617" s="17" t="s">
        <v>277</v>
      </c>
      <c r="BE617" s="148">
        <f t="shared" si="4"/>
        <v>0</v>
      </c>
      <c r="BF617" s="148">
        <f t="shared" si="5"/>
        <v>0</v>
      </c>
      <c r="BG617" s="148">
        <f t="shared" si="6"/>
        <v>0</v>
      </c>
      <c r="BH617" s="148">
        <f t="shared" si="7"/>
        <v>0</v>
      </c>
      <c r="BI617" s="148">
        <f t="shared" si="8"/>
        <v>0</v>
      </c>
      <c r="BJ617" s="17" t="s">
        <v>88</v>
      </c>
      <c r="BK617" s="148">
        <f t="shared" si="9"/>
        <v>0</v>
      </c>
      <c r="BL617" s="17" t="s">
        <v>594</v>
      </c>
      <c r="BM617" s="147" t="s">
        <v>934</v>
      </c>
    </row>
    <row r="618" spans="2:65" s="1" customFormat="1" ht="16.5" customHeight="1">
      <c r="B618" s="135"/>
      <c r="C618" s="180" t="s">
        <v>935</v>
      </c>
      <c r="D618" s="180" t="s">
        <v>395</v>
      </c>
      <c r="E618" s="181" t="s">
        <v>936</v>
      </c>
      <c r="F618" s="182" t="s">
        <v>937</v>
      </c>
      <c r="G618" s="183" t="s">
        <v>787</v>
      </c>
      <c r="H618" s="184">
        <v>2</v>
      </c>
      <c r="I618" s="185"/>
      <c r="J618" s="186">
        <f t="shared" si="0"/>
        <v>0</v>
      </c>
      <c r="K618" s="182" t="s">
        <v>1</v>
      </c>
      <c r="L618" s="187"/>
      <c r="M618" s="188" t="s">
        <v>1</v>
      </c>
      <c r="N618" s="189" t="s">
        <v>45</v>
      </c>
      <c r="P618" s="145">
        <f t="shared" si="1"/>
        <v>0</v>
      </c>
      <c r="Q618" s="145">
        <v>0</v>
      </c>
      <c r="R618" s="145">
        <f t="shared" si="2"/>
        <v>0</v>
      </c>
      <c r="S618" s="145">
        <v>0</v>
      </c>
      <c r="T618" s="146">
        <f t="shared" si="3"/>
        <v>0</v>
      </c>
      <c r="AR618" s="147" t="s">
        <v>858</v>
      </c>
      <c r="AT618" s="147" t="s">
        <v>395</v>
      </c>
      <c r="AU618" s="147" t="s">
        <v>90</v>
      </c>
      <c r="AY618" s="17" t="s">
        <v>277</v>
      </c>
      <c r="BE618" s="148">
        <f t="shared" si="4"/>
        <v>0</v>
      </c>
      <c r="BF618" s="148">
        <f t="shared" si="5"/>
        <v>0</v>
      </c>
      <c r="BG618" s="148">
        <f t="shared" si="6"/>
        <v>0</v>
      </c>
      <c r="BH618" s="148">
        <f t="shared" si="7"/>
        <v>0</v>
      </c>
      <c r="BI618" s="148">
        <f t="shared" si="8"/>
        <v>0</v>
      </c>
      <c r="BJ618" s="17" t="s">
        <v>88</v>
      </c>
      <c r="BK618" s="148">
        <f t="shared" si="9"/>
        <v>0</v>
      </c>
      <c r="BL618" s="17" t="s">
        <v>594</v>
      </c>
      <c r="BM618" s="147" t="s">
        <v>938</v>
      </c>
    </row>
    <row r="619" spans="2:65" s="1" customFormat="1" ht="16.5" customHeight="1">
      <c r="B619" s="135"/>
      <c r="C619" s="180" t="s">
        <v>211</v>
      </c>
      <c r="D619" s="180" t="s">
        <v>395</v>
      </c>
      <c r="E619" s="181" t="s">
        <v>939</v>
      </c>
      <c r="F619" s="182" t="s">
        <v>940</v>
      </c>
      <c r="G619" s="183" t="s">
        <v>787</v>
      </c>
      <c r="H619" s="184">
        <v>2</v>
      </c>
      <c r="I619" s="185"/>
      <c r="J619" s="186">
        <f t="shared" si="0"/>
        <v>0</v>
      </c>
      <c r="K619" s="182" t="s">
        <v>1</v>
      </c>
      <c r="L619" s="187"/>
      <c r="M619" s="188" t="s">
        <v>1</v>
      </c>
      <c r="N619" s="189" t="s">
        <v>45</v>
      </c>
      <c r="P619" s="145">
        <f t="shared" si="1"/>
        <v>0</v>
      </c>
      <c r="Q619" s="145">
        <v>0</v>
      </c>
      <c r="R619" s="145">
        <f t="shared" si="2"/>
        <v>0</v>
      </c>
      <c r="S619" s="145">
        <v>0</v>
      </c>
      <c r="T619" s="146">
        <f t="shared" si="3"/>
        <v>0</v>
      </c>
      <c r="AR619" s="147" t="s">
        <v>858</v>
      </c>
      <c r="AT619" s="147" t="s">
        <v>395</v>
      </c>
      <c r="AU619" s="147" t="s">
        <v>90</v>
      </c>
      <c r="AY619" s="17" t="s">
        <v>277</v>
      </c>
      <c r="BE619" s="148">
        <f t="shared" si="4"/>
        <v>0</v>
      </c>
      <c r="BF619" s="148">
        <f t="shared" si="5"/>
        <v>0</v>
      </c>
      <c r="BG619" s="148">
        <f t="shared" si="6"/>
        <v>0</v>
      </c>
      <c r="BH619" s="148">
        <f t="shared" si="7"/>
        <v>0</v>
      </c>
      <c r="BI619" s="148">
        <f t="shared" si="8"/>
        <v>0</v>
      </c>
      <c r="BJ619" s="17" t="s">
        <v>88</v>
      </c>
      <c r="BK619" s="148">
        <f t="shared" si="9"/>
        <v>0</v>
      </c>
      <c r="BL619" s="17" t="s">
        <v>594</v>
      </c>
      <c r="BM619" s="147" t="s">
        <v>941</v>
      </c>
    </row>
    <row r="620" spans="2:65" s="1" customFormat="1" ht="16.5" customHeight="1">
      <c r="B620" s="135"/>
      <c r="C620" s="180" t="s">
        <v>942</v>
      </c>
      <c r="D620" s="180" t="s">
        <v>395</v>
      </c>
      <c r="E620" s="181" t="s">
        <v>943</v>
      </c>
      <c r="F620" s="182" t="s">
        <v>944</v>
      </c>
      <c r="G620" s="183" t="s">
        <v>787</v>
      </c>
      <c r="H620" s="184">
        <v>4</v>
      </c>
      <c r="I620" s="185"/>
      <c r="J620" s="186">
        <f t="shared" si="0"/>
        <v>0</v>
      </c>
      <c r="K620" s="182" t="s">
        <v>1</v>
      </c>
      <c r="L620" s="187"/>
      <c r="M620" s="188" t="s">
        <v>1</v>
      </c>
      <c r="N620" s="189" t="s">
        <v>45</v>
      </c>
      <c r="P620" s="145">
        <f t="shared" si="1"/>
        <v>0</v>
      </c>
      <c r="Q620" s="145">
        <v>0</v>
      </c>
      <c r="R620" s="145">
        <f t="shared" si="2"/>
        <v>0</v>
      </c>
      <c r="S620" s="145">
        <v>0</v>
      </c>
      <c r="T620" s="146">
        <f t="shared" si="3"/>
        <v>0</v>
      </c>
      <c r="AR620" s="147" t="s">
        <v>858</v>
      </c>
      <c r="AT620" s="147" t="s">
        <v>395</v>
      </c>
      <c r="AU620" s="147" t="s">
        <v>90</v>
      </c>
      <c r="AY620" s="17" t="s">
        <v>277</v>
      </c>
      <c r="BE620" s="148">
        <f t="shared" si="4"/>
        <v>0</v>
      </c>
      <c r="BF620" s="148">
        <f t="shared" si="5"/>
        <v>0</v>
      </c>
      <c r="BG620" s="148">
        <f t="shared" si="6"/>
        <v>0</v>
      </c>
      <c r="BH620" s="148">
        <f t="shared" si="7"/>
        <v>0</v>
      </c>
      <c r="BI620" s="148">
        <f t="shared" si="8"/>
        <v>0</v>
      </c>
      <c r="BJ620" s="17" t="s">
        <v>88</v>
      </c>
      <c r="BK620" s="148">
        <f t="shared" si="9"/>
        <v>0</v>
      </c>
      <c r="BL620" s="17" t="s">
        <v>594</v>
      </c>
      <c r="BM620" s="147" t="s">
        <v>945</v>
      </c>
    </row>
    <row r="621" spans="2:65" s="1" customFormat="1" ht="16.5" customHeight="1">
      <c r="B621" s="135"/>
      <c r="C621" s="180" t="s">
        <v>946</v>
      </c>
      <c r="D621" s="180" t="s">
        <v>395</v>
      </c>
      <c r="E621" s="181" t="s">
        <v>947</v>
      </c>
      <c r="F621" s="182" t="s">
        <v>948</v>
      </c>
      <c r="G621" s="183" t="s">
        <v>787</v>
      </c>
      <c r="H621" s="184">
        <v>4</v>
      </c>
      <c r="I621" s="185"/>
      <c r="J621" s="186">
        <f t="shared" si="0"/>
        <v>0</v>
      </c>
      <c r="K621" s="182" t="s">
        <v>1</v>
      </c>
      <c r="L621" s="187"/>
      <c r="M621" s="188" t="s">
        <v>1</v>
      </c>
      <c r="N621" s="189" t="s">
        <v>45</v>
      </c>
      <c r="P621" s="145">
        <f t="shared" si="1"/>
        <v>0</v>
      </c>
      <c r="Q621" s="145">
        <v>0</v>
      </c>
      <c r="R621" s="145">
        <f t="shared" si="2"/>
        <v>0</v>
      </c>
      <c r="S621" s="145">
        <v>0</v>
      </c>
      <c r="T621" s="146">
        <f t="shared" si="3"/>
        <v>0</v>
      </c>
      <c r="AR621" s="147" t="s">
        <v>858</v>
      </c>
      <c r="AT621" s="147" t="s">
        <v>395</v>
      </c>
      <c r="AU621" s="147" t="s">
        <v>90</v>
      </c>
      <c r="AY621" s="17" t="s">
        <v>277</v>
      </c>
      <c r="BE621" s="148">
        <f t="shared" si="4"/>
        <v>0</v>
      </c>
      <c r="BF621" s="148">
        <f t="shared" si="5"/>
        <v>0</v>
      </c>
      <c r="BG621" s="148">
        <f t="shared" si="6"/>
        <v>0</v>
      </c>
      <c r="BH621" s="148">
        <f t="shared" si="7"/>
        <v>0</v>
      </c>
      <c r="BI621" s="148">
        <f t="shared" si="8"/>
        <v>0</v>
      </c>
      <c r="BJ621" s="17" t="s">
        <v>88</v>
      </c>
      <c r="BK621" s="148">
        <f t="shared" si="9"/>
        <v>0</v>
      </c>
      <c r="BL621" s="17" t="s">
        <v>594</v>
      </c>
      <c r="BM621" s="147" t="s">
        <v>949</v>
      </c>
    </row>
    <row r="622" spans="2:65" s="1" customFormat="1" ht="24.2" customHeight="1">
      <c r="B622" s="135"/>
      <c r="C622" s="136" t="s">
        <v>950</v>
      </c>
      <c r="D622" s="136" t="s">
        <v>280</v>
      </c>
      <c r="E622" s="137" t="s">
        <v>951</v>
      </c>
      <c r="F622" s="138" t="s">
        <v>952</v>
      </c>
      <c r="G622" s="139" t="s">
        <v>787</v>
      </c>
      <c r="H622" s="140">
        <v>12</v>
      </c>
      <c r="I622" s="141"/>
      <c r="J622" s="142">
        <f t="shared" si="0"/>
        <v>0</v>
      </c>
      <c r="K622" s="138" t="s">
        <v>283</v>
      </c>
      <c r="L622" s="32"/>
      <c r="M622" s="143" t="s">
        <v>1</v>
      </c>
      <c r="N622" s="144" t="s">
        <v>45</v>
      </c>
      <c r="P622" s="145">
        <f t="shared" si="1"/>
        <v>0</v>
      </c>
      <c r="Q622" s="145">
        <v>0</v>
      </c>
      <c r="R622" s="145">
        <f t="shared" si="2"/>
        <v>0</v>
      </c>
      <c r="S622" s="145">
        <v>0</v>
      </c>
      <c r="T622" s="146">
        <f t="shared" si="3"/>
        <v>0</v>
      </c>
      <c r="AR622" s="147" t="s">
        <v>594</v>
      </c>
      <c r="AT622" s="147" t="s">
        <v>280</v>
      </c>
      <c r="AU622" s="147" t="s">
        <v>90</v>
      </c>
      <c r="AY622" s="17" t="s">
        <v>277</v>
      </c>
      <c r="BE622" s="148">
        <f t="shared" si="4"/>
        <v>0</v>
      </c>
      <c r="BF622" s="148">
        <f t="shared" si="5"/>
        <v>0</v>
      </c>
      <c r="BG622" s="148">
        <f t="shared" si="6"/>
        <v>0</v>
      </c>
      <c r="BH622" s="148">
        <f t="shared" si="7"/>
        <v>0</v>
      </c>
      <c r="BI622" s="148">
        <f t="shared" si="8"/>
        <v>0</v>
      </c>
      <c r="BJ622" s="17" t="s">
        <v>88</v>
      </c>
      <c r="BK622" s="148">
        <f t="shared" si="9"/>
        <v>0</v>
      </c>
      <c r="BL622" s="17" t="s">
        <v>594</v>
      </c>
      <c r="BM622" s="147" t="s">
        <v>953</v>
      </c>
    </row>
    <row r="623" spans="2:65" s="1" customFormat="1" ht="16.5" customHeight="1">
      <c r="B623" s="135"/>
      <c r="C623" s="180" t="s">
        <v>954</v>
      </c>
      <c r="D623" s="180" t="s">
        <v>395</v>
      </c>
      <c r="E623" s="181" t="s">
        <v>955</v>
      </c>
      <c r="F623" s="182" t="s">
        <v>956</v>
      </c>
      <c r="G623" s="183" t="s">
        <v>787</v>
      </c>
      <c r="H623" s="184">
        <v>4</v>
      </c>
      <c r="I623" s="185"/>
      <c r="J623" s="186">
        <f t="shared" si="0"/>
        <v>0</v>
      </c>
      <c r="K623" s="182" t="s">
        <v>1</v>
      </c>
      <c r="L623" s="187"/>
      <c r="M623" s="188" t="s">
        <v>1</v>
      </c>
      <c r="N623" s="189" t="s">
        <v>45</v>
      </c>
      <c r="P623" s="145">
        <f t="shared" si="1"/>
        <v>0</v>
      </c>
      <c r="Q623" s="145">
        <v>0</v>
      </c>
      <c r="R623" s="145">
        <f t="shared" si="2"/>
        <v>0</v>
      </c>
      <c r="S623" s="145">
        <v>0</v>
      </c>
      <c r="T623" s="146">
        <f t="shared" si="3"/>
        <v>0</v>
      </c>
      <c r="AR623" s="147" t="s">
        <v>858</v>
      </c>
      <c r="AT623" s="147" t="s">
        <v>395</v>
      </c>
      <c r="AU623" s="147" t="s">
        <v>90</v>
      </c>
      <c r="AY623" s="17" t="s">
        <v>277</v>
      </c>
      <c r="BE623" s="148">
        <f t="shared" si="4"/>
        <v>0</v>
      </c>
      <c r="BF623" s="148">
        <f t="shared" si="5"/>
        <v>0</v>
      </c>
      <c r="BG623" s="148">
        <f t="shared" si="6"/>
        <v>0</v>
      </c>
      <c r="BH623" s="148">
        <f t="shared" si="7"/>
        <v>0</v>
      </c>
      <c r="BI623" s="148">
        <f t="shared" si="8"/>
        <v>0</v>
      </c>
      <c r="BJ623" s="17" t="s">
        <v>88</v>
      </c>
      <c r="BK623" s="148">
        <f t="shared" si="9"/>
        <v>0</v>
      </c>
      <c r="BL623" s="17" t="s">
        <v>594</v>
      </c>
      <c r="BM623" s="147" t="s">
        <v>957</v>
      </c>
    </row>
    <row r="624" spans="2:65" s="1" customFormat="1" ht="16.5" customHeight="1">
      <c r="B624" s="135"/>
      <c r="C624" s="180" t="s">
        <v>958</v>
      </c>
      <c r="D624" s="180" t="s">
        <v>395</v>
      </c>
      <c r="E624" s="181" t="s">
        <v>959</v>
      </c>
      <c r="F624" s="182" t="s">
        <v>960</v>
      </c>
      <c r="G624" s="183" t="s">
        <v>787</v>
      </c>
      <c r="H624" s="184">
        <v>8</v>
      </c>
      <c r="I624" s="185"/>
      <c r="J624" s="186">
        <f t="shared" si="0"/>
        <v>0</v>
      </c>
      <c r="K624" s="182" t="s">
        <v>1</v>
      </c>
      <c r="L624" s="187"/>
      <c r="M624" s="188" t="s">
        <v>1</v>
      </c>
      <c r="N624" s="189" t="s">
        <v>45</v>
      </c>
      <c r="P624" s="145">
        <f t="shared" si="1"/>
        <v>0</v>
      </c>
      <c r="Q624" s="145">
        <v>0</v>
      </c>
      <c r="R624" s="145">
        <f t="shared" si="2"/>
        <v>0</v>
      </c>
      <c r="S624" s="145">
        <v>0</v>
      </c>
      <c r="T624" s="146">
        <f t="shared" si="3"/>
        <v>0</v>
      </c>
      <c r="AR624" s="147" t="s">
        <v>858</v>
      </c>
      <c r="AT624" s="147" t="s">
        <v>395</v>
      </c>
      <c r="AU624" s="147" t="s">
        <v>90</v>
      </c>
      <c r="AY624" s="17" t="s">
        <v>277</v>
      </c>
      <c r="BE624" s="148">
        <f t="shared" si="4"/>
        <v>0</v>
      </c>
      <c r="BF624" s="148">
        <f t="shared" si="5"/>
        <v>0</v>
      </c>
      <c r="BG624" s="148">
        <f t="shared" si="6"/>
        <v>0</v>
      </c>
      <c r="BH624" s="148">
        <f t="shared" si="7"/>
        <v>0</v>
      </c>
      <c r="BI624" s="148">
        <f t="shared" si="8"/>
        <v>0</v>
      </c>
      <c r="BJ624" s="17" t="s">
        <v>88</v>
      </c>
      <c r="BK624" s="148">
        <f t="shared" si="9"/>
        <v>0</v>
      </c>
      <c r="BL624" s="17" t="s">
        <v>594</v>
      </c>
      <c r="BM624" s="147" t="s">
        <v>961</v>
      </c>
    </row>
    <row r="625" spans="2:65" s="1" customFormat="1" ht="24.2" customHeight="1">
      <c r="B625" s="135"/>
      <c r="C625" s="136" t="s">
        <v>962</v>
      </c>
      <c r="D625" s="136" t="s">
        <v>280</v>
      </c>
      <c r="E625" s="137" t="s">
        <v>963</v>
      </c>
      <c r="F625" s="138" t="s">
        <v>964</v>
      </c>
      <c r="G625" s="139" t="s">
        <v>787</v>
      </c>
      <c r="H625" s="140">
        <v>4</v>
      </c>
      <c r="I625" s="141"/>
      <c r="J625" s="142">
        <f t="shared" si="0"/>
        <v>0</v>
      </c>
      <c r="K625" s="138" t="s">
        <v>1</v>
      </c>
      <c r="L625" s="32"/>
      <c r="M625" s="143" t="s">
        <v>1</v>
      </c>
      <c r="N625" s="144" t="s">
        <v>45</v>
      </c>
      <c r="P625" s="145">
        <f t="shared" si="1"/>
        <v>0</v>
      </c>
      <c r="Q625" s="145">
        <v>2.0000000000000002E-5</v>
      </c>
      <c r="R625" s="145">
        <f t="shared" si="2"/>
        <v>8.0000000000000007E-5</v>
      </c>
      <c r="S625" s="145">
        <v>0</v>
      </c>
      <c r="T625" s="146">
        <f t="shared" si="3"/>
        <v>0</v>
      </c>
      <c r="AR625" s="147" t="s">
        <v>594</v>
      </c>
      <c r="AT625" s="147" t="s">
        <v>280</v>
      </c>
      <c r="AU625" s="147" t="s">
        <v>90</v>
      </c>
      <c r="AY625" s="17" t="s">
        <v>277</v>
      </c>
      <c r="BE625" s="148">
        <f t="shared" si="4"/>
        <v>0</v>
      </c>
      <c r="BF625" s="148">
        <f t="shared" si="5"/>
        <v>0</v>
      </c>
      <c r="BG625" s="148">
        <f t="shared" si="6"/>
        <v>0</v>
      </c>
      <c r="BH625" s="148">
        <f t="shared" si="7"/>
        <v>0</v>
      </c>
      <c r="BI625" s="148">
        <f t="shared" si="8"/>
        <v>0</v>
      </c>
      <c r="BJ625" s="17" t="s">
        <v>88</v>
      </c>
      <c r="BK625" s="148">
        <f t="shared" si="9"/>
        <v>0</v>
      </c>
      <c r="BL625" s="17" t="s">
        <v>594</v>
      </c>
      <c r="BM625" s="147" t="s">
        <v>965</v>
      </c>
    </row>
    <row r="626" spans="2:65" s="1" customFormat="1" ht="16.5" customHeight="1">
      <c r="B626" s="135"/>
      <c r="C626" s="136" t="s">
        <v>966</v>
      </c>
      <c r="D626" s="136" t="s">
        <v>280</v>
      </c>
      <c r="E626" s="137" t="s">
        <v>967</v>
      </c>
      <c r="F626" s="138" t="s">
        <v>968</v>
      </c>
      <c r="G626" s="139" t="s">
        <v>787</v>
      </c>
      <c r="H626" s="140">
        <v>2</v>
      </c>
      <c r="I626" s="141"/>
      <c r="J626" s="142">
        <f t="shared" si="0"/>
        <v>0</v>
      </c>
      <c r="K626" s="138" t="s">
        <v>283</v>
      </c>
      <c r="L626" s="32"/>
      <c r="M626" s="143" t="s">
        <v>1</v>
      </c>
      <c r="N626" s="144" t="s">
        <v>45</v>
      </c>
      <c r="P626" s="145">
        <f t="shared" si="1"/>
        <v>0</v>
      </c>
      <c r="Q626" s="145">
        <v>0</v>
      </c>
      <c r="R626" s="145">
        <f t="shared" si="2"/>
        <v>0</v>
      </c>
      <c r="S626" s="145">
        <v>0</v>
      </c>
      <c r="T626" s="146">
        <f t="shared" si="3"/>
        <v>0</v>
      </c>
      <c r="AR626" s="147" t="s">
        <v>594</v>
      </c>
      <c r="AT626" s="147" t="s">
        <v>280</v>
      </c>
      <c r="AU626" s="147" t="s">
        <v>90</v>
      </c>
      <c r="AY626" s="17" t="s">
        <v>277</v>
      </c>
      <c r="BE626" s="148">
        <f t="shared" si="4"/>
        <v>0</v>
      </c>
      <c r="BF626" s="148">
        <f t="shared" si="5"/>
        <v>0</v>
      </c>
      <c r="BG626" s="148">
        <f t="shared" si="6"/>
        <v>0</v>
      </c>
      <c r="BH626" s="148">
        <f t="shared" si="7"/>
        <v>0</v>
      </c>
      <c r="BI626" s="148">
        <f t="shared" si="8"/>
        <v>0</v>
      </c>
      <c r="BJ626" s="17" t="s">
        <v>88</v>
      </c>
      <c r="BK626" s="148">
        <f t="shared" si="9"/>
        <v>0</v>
      </c>
      <c r="BL626" s="17" t="s">
        <v>594</v>
      </c>
      <c r="BM626" s="147" t="s">
        <v>969</v>
      </c>
    </row>
    <row r="627" spans="2:65" s="1" customFormat="1" ht="16.5" customHeight="1">
      <c r="B627" s="135"/>
      <c r="C627" s="180" t="s">
        <v>970</v>
      </c>
      <c r="D627" s="180" t="s">
        <v>395</v>
      </c>
      <c r="E627" s="181" t="s">
        <v>971</v>
      </c>
      <c r="F627" s="182" t="s">
        <v>972</v>
      </c>
      <c r="G627" s="183" t="s">
        <v>787</v>
      </c>
      <c r="H627" s="184">
        <v>2</v>
      </c>
      <c r="I627" s="185"/>
      <c r="J627" s="186">
        <f t="shared" si="0"/>
        <v>0</v>
      </c>
      <c r="K627" s="182" t="s">
        <v>1</v>
      </c>
      <c r="L627" s="187"/>
      <c r="M627" s="188" t="s">
        <v>1</v>
      </c>
      <c r="N627" s="189" t="s">
        <v>45</v>
      </c>
      <c r="P627" s="145">
        <f t="shared" si="1"/>
        <v>0</v>
      </c>
      <c r="Q627" s="145">
        <v>0</v>
      </c>
      <c r="R627" s="145">
        <f t="shared" si="2"/>
        <v>0</v>
      </c>
      <c r="S627" s="145">
        <v>0</v>
      </c>
      <c r="T627" s="146">
        <f t="shared" si="3"/>
        <v>0</v>
      </c>
      <c r="AR627" s="147" t="s">
        <v>858</v>
      </c>
      <c r="AT627" s="147" t="s">
        <v>395</v>
      </c>
      <c r="AU627" s="147" t="s">
        <v>90</v>
      </c>
      <c r="AY627" s="17" t="s">
        <v>277</v>
      </c>
      <c r="BE627" s="148">
        <f t="shared" si="4"/>
        <v>0</v>
      </c>
      <c r="BF627" s="148">
        <f t="shared" si="5"/>
        <v>0</v>
      </c>
      <c r="BG627" s="148">
        <f t="shared" si="6"/>
        <v>0</v>
      </c>
      <c r="BH627" s="148">
        <f t="shared" si="7"/>
        <v>0</v>
      </c>
      <c r="BI627" s="148">
        <f t="shared" si="8"/>
        <v>0</v>
      </c>
      <c r="BJ627" s="17" t="s">
        <v>88</v>
      </c>
      <c r="BK627" s="148">
        <f t="shared" si="9"/>
        <v>0</v>
      </c>
      <c r="BL627" s="17" t="s">
        <v>594</v>
      </c>
      <c r="BM627" s="147" t="s">
        <v>973</v>
      </c>
    </row>
    <row r="628" spans="2:65" s="1" customFormat="1" ht="19.5">
      <c r="B628" s="32"/>
      <c r="D628" s="150" t="s">
        <v>384</v>
      </c>
      <c r="F628" s="177" t="s">
        <v>974</v>
      </c>
      <c r="I628" s="178"/>
      <c r="L628" s="32"/>
      <c r="M628" s="179"/>
      <c r="T628" s="56"/>
      <c r="AT628" s="17" t="s">
        <v>384</v>
      </c>
      <c r="AU628" s="17" t="s">
        <v>90</v>
      </c>
    </row>
    <row r="629" spans="2:65" s="1" customFormat="1" ht="16.5" customHeight="1">
      <c r="B629" s="135"/>
      <c r="C629" s="136" t="s">
        <v>975</v>
      </c>
      <c r="D629" s="136" t="s">
        <v>280</v>
      </c>
      <c r="E629" s="137" t="s">
        <v>976</v>
      </c>
      <c r="F629" s="138" t="s">
        <v>977</v>
      </c>
      <c r="G629" s="139" t="s">
        <v>787</v>
      </c>
      <c r="H629" s="140">
        <v>2</v>
      </c>
      <c r="I629" s="141"/>
      <c r="J629" s="142">
        <f t="shared" ref="J629:J635" si="10">ROUND(I629*H629,2)</f>
        <v>0</v>
      </c>
      <c r="K629" s="138" t="s">
        <v>283</v>
      </c>
      <c r="L629" s="32"/>
      <c r="M629" s="143" t="s">
        <v>1</v>
      </c>
      <c r="N629" s="144" t="s">
        <v>45</v>
      </c>
      <c r="P629" s="145">
        <f t="shared" ref="P629:P635" si="11">O629*H629</f>
        <v>0</v>
      </c>
      <c r="Q629" s="145">
        <v>0</v>
      </c>
      <c r="R629" s="145">
        <f t="shared" ref="R629:R635" si="12">Q629*H629</f>
        <v>0</v>
      </c>
      <c r="S629" s="145">
        <v>0</v>
      </c>
      <c r="T629" s="146">
        <f t="shared" ref="T629:T635" si="13">S629*H629</f>
        <v>0</v>
      </c>
      <c r="AR629" s="147" t="s">
        <v>594</v>
      </c>
      <c r="AT629" s="147" t="s">
        <v>280</v>
      </c>
      <c r="AU629" s="147" t="s">
        <v>90</v>
      </c>
      <c r="AY629" s="17" t="s">
        <v>277</v>
      </c>
      <c r="BE629" s="148">
        <f t="shared" ref="BE629:BE635" si="14">IF(N629="základní",J629,0)</f>
        <v>0</v>
      </c>
      <c r="BF629" s="148">
        <f t="shared" ref="BF629:BF635" si="15">IF(N629="snížená",J629,0)</f>
        <v>0</v>
      </c>
      <c r="BG629" s="148">
        <f t="shared" ref="BG629:BG635" si="16">IF(N629="zákl. přenesená",J629,0)</f>
        <v>0</v>
      </c>
      <c r="BH629" s="148">
        <f t="shared" ref="BH629:BH635" si="17">IF(N629="sníž. přenesená",J629,0)</f>
        <v>0</v>
      </c>
      <c r="BI629" s="148">
        <f t="shared" ref="BI629:BI635" si="18">IF(N629="nulová",J629,0)</f>
        <v>0</v>
      </c>
      <c r="BJ629" s="17" t="s">
        <v>88</v>
      </c>
      <c r="BK629" s="148">
        <f t="shared" ref="BK629:BK635" si="19">ROUND(I629*H629,2)</f>
        <v>0</v>
      </c>
      <c r="BL629" s="17" t="s">
        <v>594</v>
      </c>
      <c r="BM629" s="147" t="s">
        <v>978</v>
      </c>
    </row>
    <row r="630" spans="2:65" s="1" customFormat="1" ht="16.5" customHeight="1">
      <c r="B630" s="135"/>
      <c r="C630" s="180" t="s">
        <v>979</v>
      </c>
      <c r="D630" s="180" t="s">
        <v>395</v>
      </c>
      <c r="E630" s="181" t="s">
        <v>980</v>
      </c>
      <c r="F630" s="182" t="s">
        <v>981</v>
      </c>
      <c r="G630" s="183" t="s">
        <v>787</v>
      </c>
      <c r="H630" s="184">
        <v>2</v>
      </c>
      <c r="I630" s="185"/>
      <c r="J630" s="186">
        <f t="shared" si="10"/>
        <v>0</v>
      </c>
      <c r="K630" s="182" t="s">
        <v>1</v>
      </c>
      <c r="L630" s="187"/>
      <c r="M630" s="188" t="s">
        <v>1</v>
      </c>
      <c r="N630" s="189" t="s">
        <v>45</v>
      </c>
      <c r="P630" s="145">
        <f t="shared" si="11"/>
        <v>0</v>
      </c>
      <c r="Q630" s="145">
        <v>0</v>
      </c>
      <c r="R630" s="145">
        <f t="shared" si="12"/>
        <v>0</v>
      </c>
      <c r="S630" s="145">
        <v>0</v>
      </c>
      <c r="T630" s="146">
        <f t="shared" si="13"/>
        <v>0</v>
      </c>
      <c r="AR630" s="147" t="s">
        <v>858</v>
      </c>
      <c r="AT630" s="147" t="s">
        <v>395</v>
      </c>
      <c r="AU630" s="147" t="s">
        <v>90</v>
      </c>
      <c r="AY630" s="17" t="s">
        <v>277</v>
      </c>
      <c r="BE630" s="148">
        <f t="shared" si="14"/>
        <v>0</v>
      </c>
      <c r="BF630" s="148">
        <f t="shared" si="15"/>
        <v>0</v>
      </c>
      <c r="BG630" s="148">
        <f t="shared" si="16"/>
        <v>0</v>
      </c>
      <c r="BH630" s="148">
        <f t="shared" si="17"/>
        <v>0</v>
      </c>
      <c r="BI630" s="148">
        <f t="shared" si="18"/>
        <v>0</v>
      </c>
      <c r="BJ630" s="17" t="s">
        <v>88</v>
      </c>
      <c r="BK630" s="148">
        <f t="shared" si="19"/>
        <v>0</v>
      </c>
      <c r="BL630" s="17" t="s">
        <v>594</v>
      </c>
      <c r="BM630" s="147" t="s">
        <v>982</v>
      </c>
    </row>
    <row r="631" spans="2:65" s="1" customFormat="1" ht="16.5" customHeight="1">
      <c r="B631" s="135"/>
      <c r="C631" s="136" t="s">
        <v>983</v>
      </c>
      <c r="D631" s="136" t="s">
        <v>280</v>
      </c>
      <c r="E631" s="137" t="s">
        <v>984</v>
      </c>
      <c r="F631" s="138" t="s">
        <v>985</v>
      </c>
      <c r="G631" s="139" t="s">
        <v>787</v>
      </c>
      <c r="H631" s="140">
        <v>1</v>
      </c>
      <c r="I631" s="141"/>
      <c r="J631" s="142">
        <f t="shared" si="10"/>
        <v>0</v>
      </c>
      <c r="K631" s="138" t="s">
        <v>283</v>
      </c>
      <c r="L631" s="32"/>
      <c r="M631" s="143" t="s">
        <v>1</v>
      </c>
      <c r="N631" s="144" t="s">
        <v>45</v>
      </c>
      <c r="P631" s="145">
        <f t="shared" si="11"/>
        <v>0</v>
      </c>
      <c r="Q631" s="145">
        <v>0</v>
      </c>
      <c r="R631" s="145">
        <f t="shared" si="12"/>
        <v>0</v>
      </c>
      <c r="S631" s="145">
        <v>0</v>
      </c>
      <c r="T631" s="146">
        <f t="shared" si="13"/>
        <v>0</v>
      </c>
      <c r="AR631" s="147" t="s">
        <v>594</v>
      </c>
      <c r="AT631" s="147" t="s">
        <v>280</v>
      </c>
      <c r="AU631" s="147" t="s">
        <v>90</v>
      </c>
      <c r="AY631" s="17" t="s">
        <v>277</v>
      </c>
      <c r="BE631" s="148">
        <f t="shared" si="14"/>
        <v>0</v>
      </c>
      <c r="BF631" s="148">
        <f t="shared" si="15"/>
        <v>0</v>
      </c>
      <c r="BG631" s="148">
        <f t="shared" si="16"/>
        <v>0</v>
      </c>
      <c r="BH631" s="148">
        <f t="shared" si="17"/>
        <v>0</v>
      </c>
      <c r="BI631" s="148">
        <f t="shared" si="18"/>
        <v>0</v>
      </c>
      <c r="BJ631" s="17" t="s">
        <v>88</v>
      </c>
      <c r="BK631" s="148">
        <f t="shared" si="19"/>
        <v>0</v>
      </c>
      <c r="BL631" s="17" t="s">
        <v>594</v>
      </c>
      <c r="BM631" s="147" t="s">
        <v>986</v>
      </c>
    </row>
    <row r="632" spans="2:65" s="1" customFormat="1" ht="16.5" customHeight="1">
      <c r="B632" s="135"/>
      <c r="C632" s="180" t="s">
        <v>987</v>
      </c>
      <c r="D632" s="180" t="s">
        <v>395</v>
      </c>
      <c r="E632" s="181" t="s">
        <v>988</v>
      </c>
      <c r="F632" s="182" t="s">
        <v>989</v>
      </c>
      <c r="G632" s="183" t="s">
        <v>990</v>
      </c>
      <c r="H632" s="184">
        <v>1</v>
      </c>
      <c r="I632" s="185"/>
      <c r="J632" s="186">
        <f t="shared" si="10"/>
        <v>0</v>
      </c>
      <c r="K632" s="182" t="s">
        <v>1</v>
      </c>
      <c r="L632" s="187"/>
      <c r="M632" s="188" t="s">
        <v>1</v>
      </c>
      <c r="N632" s="189" t="s">
        <v>45</v>
      </c>
      <c r="P632" s="145">
        <f t="shared" si="11"/>
        <v>0</v>
      </c>
      <c r="Q632" s="145">
        <v>0</v>
      </c>
      <c r="R632" s="145">
        <f t="shared" si="12"/>
        <v>0</v>
      </c>
      <c r="S632" s="145">
        <v>0</v>
      </c>
      <c r="T632" s="146">
        <f t="shared" si="13"/>
        <v>0</v>
      </c>
      <c r="AR632" s="147" t="s">
        <v>858</v>
      </c>
      <c r="AT632" s="147" t="s">
        <v>395</v>
      </c>
      <c r="AU632" s="147" t="s">
        <v>90</v>
      </c>
      <c r="AY632" s="17" t="s">
        <v>277</v>
      </c>
      <c r="BE632" s="148">
        <f t="shared" si="14"/>
        <v>0</v>
      </c>
      <c r="BF632" s="148">
        <f t="shared" si="15"/>
        <v>0</v>
      </c>
      <c r="BG632" s="148">
        <f t="shared" si="16"/>
        <v>0</v>
      </c>
      <c r="BH632" s="148">
        <f t="shared" si="17"/>
        <v>0</v>
      </c>
      <c r="BI632" s="148">
        <f t="shared" si="18"/>
        <v>0</v>
      </c>
      <c r="BJ632" s="17" t="s">
        <v>88</v>
      </c>
      <c r="BK632" s="148">
        <f t="shared" si="19"/>
        <v>0</v>
      </c>
      <c r="BL632" s="17" t="s">
        <v>594</v>
      </c>
      <c r="BM632" s="147" t="s">
        <v>991</v>
      </c>
    </row>
    <row r="633" spans="2:65" s="1" customFormat="1" ht="16.5" customHeight="1">
      <c r="B633" s="135"/>
      <c r="C633" s="136" t="s">
        <v>992</v>
      </c>
      <c r="D633" s="136" t="s">
        <v>280</v>
      </c>
      <c r="E633" s="137" t="s">
        <v>993</v>
      </c>
      <c r="F633" s="138" t="s">
        <v>994</v>
      </c>
      <c r="G633" s="139" t="s">
        <v>787</v>
      </c>
      <c r="H633" s="140">
        <v>2</v>
      </c>
      <c r="I633" s="141"/>
      <c r="J633" s="142">
        <f t="shared" si="10"/>
        <v>0</v>
      </c>
      <c r="K633" s="138" t="s">
        <v>283</v>
      </c>
      <c r="L633" s="32"/>
      <c r="M633" s="143" t="s">
        <v>1</v>
      </c>
      <c r="N633" s="144" t="s">
        <v>45</v>
      </c>
      <c r="P633" s="145">
        <f t="shared" si="11"/>
        <v>0</v>
      </c>
      <c r="Q633" s="145">
        <v>3.7200000000000002E-3</v>
      </c>
      <c r="R633" s="145">
        <f t="shared" si="12"/>
        <v>7.4400000000000004E-3</v>
      </c>
      <c r="S633" s="145">
        <v>0</v>
      </c>
      <c r="T633" s="146">
        <f t="shared" si="13"/>
        <v>0</v>
      </c>
      <c r="AR633" s="147" t="s">
        <v>594</v>
      </c>
      <c r="AT633" s="147" t="s">
        <v>280</v>
      </c>
      <c r="AU633" s="147" t="s">
        <v>90</v>
      </c>
      <c r="AY633" s="17" t="s">
        <v>277</v>
      </c>
      <c r="BE633" s="148">
        <f t="shared" si="14"/>
        <v>0</v>
      </c>
      <c r="BF633" s="148">
        <f t="shared" si="15"/>
        <v>0</v>
      </c>
      <c r="BG633" s="148">
        <f t="shared" si="16"/>
        <v>0</v>
      </c>
      <c r="BH633" s="148">
        <f t="shared" si="17"/>
        <v>0</v>
      </c>
      <c r="BI633" s="148">
        <f t="shared" si="18"/>
        <v>0</v>
      </c>
      <c r="BJ633" s="17" t="s">
        <v>88</v>
      </c>
      <c r="BK633" s="148">
        <f t="shared" si="19"/>
        <v>0</v>
      </c>
      <c r="BL633" s="17" t="s">
        <v>594</v>
      </c>
      <c r="BM633" s="147" t="s">
        <v>995</v>
      </c>
    </row>
    <row r="634" spans="2:65" s="1" customFormat="1" ht="16.5" customHeight="1">
      <c r="B634" s="135"/>
      <c r="C634" s="136" t="s">
        <v>996</v>
      </c>
      <c r="D634" s="136" t="s">
        <v>280</v>
      </c>
      <c r="E634" s="137" t="s">
        <v>997</v>
      </c>
      <c r="F634" s="138" t="s">
        <v>998</v>
      </c>
      <c r="G634" s="139" t="s">
        <v>999</v>
      </c>
      <c r="H634" s="140">
        <v>4</v>
      </c>
      <c r="I634" s="141"/>
      <c r="J634" s="142">
        <f t="shared" si="10"/>
        <v>0</v>
      </c>
      <c r="K634" s="138" t="s">
        <v>1</v>
      </c>
      <c r="L634" s="32"/>
      <c r="M634" s="143" t="s">
        <v>1</v>
      </c>
      <c r="N634" s="144" t="s">
        <v>45</v>
      </c>
      <c r="P634" s="145">
        <f t="shared" si="11"/>
        <v>0</v>
      </c>
      <c r="Q634" s="145">
        <v>0</v>
      </c>
      <c r="R634" s="145">
        <f t="shared" si="12"/>
        <v>0</v>
      </c>
      <c r="S634" s="145">
        <v>0</v>
      </c>
      <c r="T634" s="146">
        <f t="shared" si="13"/>
        <v>0</v>
      </c>
      <c r="AR634" s="147" t="s">
        <v>594</v>
      </c>
      <c r="AT634" s="147" t="s">
        <v>280</v>
      </c>
      <c r="AU634" s="147" t="s">
        <v>90</v>
      </c>
      <c r="AY634" s="17" t="s">
        <v>277</v>
      </c>
      <c r="BE634" s="148">
        <f t="shared" si="14"/>
        <v>0</v>
      </c>
      <c r="BF634" s="148">
        <f t="shared" si="15"/>
        <v>0</v>
      </c>
      <c r="BG634" s="148">
        <f t="shared" si="16"/>
        <v>0</v>
      </c>
      <c r="BH634" s="148">
        <f t="shared" si="17"/>
        <v>0</v>
      </c>
      <c r="BI634" s="148">
        <f t="shared" si="18"/>
        <v>0</v>
      </c>
      <c r="BJ634" s="17" t="s">
        <v>88</v>
      </c>
      <c r="BK634" s="148">
        <f t="shared" si="19"/>
        <v>0</v>
      </c>
      <c r="BL634" s="17" t="s">
        <v>594</v>
      </c>
      <c r="BM634" s="147" t="s">
        <v>1000</v>
      </c>
    </row>
    <row r="635" spans="2:65" s="1" customFormat="1" ht="21.75" customHeight="1">
      <c r="B635" s="135"/>
      <c r="C635" s="136" t="s">
        <v>1001</v>
      </c>
      <c r="D635" s="136" t="s">
        <v>280</v>
      </c>
      <c r="E635" s="137" t="s">
        <v>1002</v>
      </c>
      <c r="F635" s="138" t="s">
        <v>1003</v>
      </c>
      <c r="G635" s="139" t="s">
        <v>990</v>
      </c>
      <c r="H635" s="140">
        <v>1</v>
      </c>
      <c r="I635" s="141"/>
      <c r="J635" s="142">
        <f t="shared" si="10"/>
        <v>0</v>
      </c>
      <c r="K635" s="138" t="s">
        <v>1</v>
      </c>
      <c r="L635" s="32"/>
      <c r="M635" s="143" t="s">
        <v>1</v>
      </c>
      <c r="N635" s="144" t="s">
        <v>45</v>
      </c>
      <c r="P635" s="145">
        <f t="shared" si="11"/>
        <v>0</v>
      </c>
      <c r="Q635" s="145">
        <v>0</v>
      </c>
      <c r="R635" s="145">
        <f t="shared" si="12"/>
        <v>0</v>
      </c>
      <c r="S635" s="145">
        <v>0</v>
      </c>
      <c r="T635" s="146">
        <f t="shared" si="13"/>
        <v>0</v>
      </c>
      <c r="AR635" s="147" t="s">
        <v>594</v>
      </c>
      <c r="AT635" s="147" t="s">
        <v>280</v>
      </c>
      <c r="AU635" s="147" t="s">
        <v>90</v>
      </c>
      <c r="AY635" s="17" t="s">
        <v>277</v>
      </c>
      <c r="BE635" s="148">
        <f t="shared" si="14"/>
        <v>0</v>
      </c>
      <c r="BF635" s="148">
        <f t="shared" si="15"/>
        <v>0</v>
      </c>
      <c r="BG635" s="148">
        <f t="shared" si="16"/>
        <v>0</v>
      </c>
      <c r="BH635" s="148">
        <f t="shared" si="17"/>
        <v>0</v>
      </c>
      <c r="BI635" s="148">
        <f t="shared" si="18"/>
        <v>0</v>
      </c>
      <c r="BJ635" s="17" t="s">
        <v>88</v>
      </c>
      <c r="BK635" s="148">
        <f t="shared" si="19"/>
        <v>0</v>
      </c>
      <c r="BL635" s="17" t="s">
        <v>594</v>
      </c>
      <c r="BM635" s="147" t="s">
        <v>1004</v>
      </c>
    </row>
    <row r="636" spans="2:65" s="1" customFormat="1" ht="87.75">
      <c r="B636" s="32"/>
      <c r="D636" s="150" t="s">
        <v>384</v>
      </c>
      <c r="F636" s="177" t="s">
        <v>1005</v>
      </c>
      <c r="I636" s="178"/>
      <c r="L636" s="32"/>
      <c r="M636" s="179"/>
      <c r="T636" s="56"/>
      <c r="AT636" s="17" t="s">
        <v>384</v>
      </c>
      <c r="AU636" s="17" t="s">
        <v>90</v>
      </c>
    </row>
    <row r="637" spans="2:65" s="1" customFormat="1" ht="16.5" customHeight="1">
      <c r="B637" s="135"/>
      <c r="C637" s="136" t="s">
        <v>1006</v>
      </c>
      <c r="D637" s="136" t="s">
        <v>280</v>
      </c>
      <c r="E637" s="137" t="s">
        <v>1007</v>
      </c>
      <c r="F637" s="138" t="s">
        <v>1008</v>
      </c>
      <c r="G637" s="139" t="s">
        <v>990</v>
      </c>
      <c r="H637" s="140">
        <v>2</v>
      </c>
      <c r="I637" s="141"/>
      <c r="J637" s="142">
        <f>ROUND(I637*H637,2)</f>
        <v>0</v>
      </c>
      <c r="K637" s="138" t="s">
        <v>1</v>
      </c>
      <c r="L637" s="32"/>
      <c r="M637" s="143" t="s">
        <v>1</v>
      </c>
      <c r="N637" s="144" t="s">
        <v>45</v>
      </c>
      <c r="P637" s="145">
        <f>O637*H637</f>
        <v>0</v>
      </c>
      <c r="Q637" s="145">
        <v>0</v>
      </c>
      <c r="R637" s="145">
        <f>Q637*H637</f>
        <v>0</v>
      </c>
      <c r="S637" s="145">
        <v>0</v>
      </c>
      <c r="T637" s="146">
        <f>S637*H637</f>
        <v>0</v>
      </c>
      <c r="AR637" s="147" t="s">
        <v>594</v>
      </c>
      <c r="AT637" s="147" t="s">
        <v>280</v>
      </c>
      <c r="AU637" s="147" t="s">
        <v>90</v>
      </c>
      <c r="AY637" s="17" t="s">
        <v>277</v>
      </c>
      <c r="BE637" s="148">
        <f>IF(N637="základní",J637,0)</f>
        <v>0</v>
      </c>
      <c r="BF637" s="148">
        <f>IF(N637="snížená",J637,0)</f>
        <v>0</v>
      </c>
      <c r="BG637" s="148">
        <f>IF(N637="zákl. přenesená",J637,0)</f>
        <v>0</v>
      </c>
      <c r="BH637" s="148">
        <f>IF(N637="sníž. přenesená",J637,0)</f>
        <v>0</v>
      </c>
      <c r="BI637" s="148">
        <f>IF(N637="nulová",J637,0)</f>
        <v>0</v>
      </c>
      <c r="BJ637" s="17" t="s">
        <v>88</v>
      </c>
      <c r="BK637" s="148">
        <f>ROUND(I637*H637,2)</f>
        <v>0</v>
      </c>
      <c r="BL637" s="17" t="s">
        <v>594</v>
      </c>
      <c r="BM637" s="147" t="s">
        <v>1009</v>
      </c>
    </row>
    <row r="638" spans="2:65" s="1" customFormat="1" ht="16.5" customHeight="1">
      <c r="B638" s="135"/>
      <c r="C638" s="136" t="s">
        <v>1010</v>
      </c>
      <c r="D638" s="136" t="s">
        <v>280</v>
      </c>
      <c r="E638" s="137" t="s">
        <v>1011</v>
      </c>
      <c r="F638" s="138" t="s">
        <v>1012</v>
      </c>
      <c r="G638" s="139" t="s">
        <v>990</v>
      </c>
      <c r="H638" s="140">
        <v>4</v>
      </c>
      <c r="I638" s="141"/>
      <c r="J638" s="142">
        <f>ROUND(I638*H638,2)</f>
        <v>0</v>
      </c>
      <c r="K638" s="138" t="s">
        <v>1</v>
      </c>
      <c r="L638" s="32"/>
      <c r="M638" s="143" t="s">
        <v>1</v>
      </c>
      <c r="N638" s="144" t="s">
        <v>45</v>
      </c>
      <c r="P638" s="145">
        <f>O638*H638</f>
        <v>0</v>
      </c>
      <c r="Q638" s="145">
        <v>0</v>
      </c>
      <c r="R638" s="145">
        <f>Q638*H638</f>
        <v>0</v>
      </c>
      <c r="S638" s="145">
        <v>0</v>
      </c>
      <c r="T638" s="146">
        <f>S638*H638</f>
        <v>0</v>
      </c>
      <c r="AR638" s="147" t="s">
        <v>594</v>
      </c>
      <c r="AT638" s="147" t="s">
        <v>280</v>
      </c>
      <c r="AU638" s="147" t="s">
        <v>90</v>
      </c>
      <c r="AY638" s="17" t="s">
        <v>277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7" t="s">
        <v>88</v>
      </c>
      <c r="BK638" s="148">
        <f>ROUND(I638*H638,2)</f>
        <v>0</v>
      </c>
      <c r="BL638" s="17" t="s">
        <v>594</v>
      </c>
      <c r="BM638" s="147" t="s">
        <v>1013</v>
      </c>
    </row>
    <row r="639" spans="2:65" s="11" customFormat="1" ht="22.9" customHeight="1">
      <c r="B639" s="124"/>
      <c r="D639" s="125" t="s">
        <v>79</v>
      </c>
      <c r="E639" s="133" t="s">
        <v>1014</v>
      </c>
      <c r="F639" s="133" t="s">
        <v>1015</v>
      </c>
      <c r="I639" s="127"/>
      <c r="J639" s="134">
        <f>BK639</f>
        <v>0</v>
      </c>
      <c r="L639" s="124"/>
      <c r="M639" s="128"/>
      <c r="P639" s="129">
        <f>SUM(P640:P676)</f>
        <v>0</v>
      </c>
      <c r="R639" s="129">
        <f>SUM(R640:R676)</f>
        <v>1.3720000000000001E-2</v>
      </c>
      <c r="T639" s="130">
        <f>SUM(T640:T676)</f>
        <v>0</v>
      </c>
      <c r="AR639" s="125" t="s">
        <v>291</v>
      </c>
      <c r="AT639" s="131" t="s">
        <v>79</v>
      </c>
      <c r="AU639" s="131" t="s">
        <v>88</v>
      </c>
      <c r="AY639" s="125" t="s">
        <v>277</v>
      </c>
      <c r="BK639" s="132">
        <f>SUM(BK640:BK676)</f>
        <v>0</v>
      </c>
    </row>
    <row r="640" spans="2:65" s="1" customFormat="1" ht="24.2" customHeight="1">
      <c r="B640" s="135"/>
      <c r="C640" s="136" t="s">
        <v>1016</v>
      </c>
      <c r="D640" s="136" t="s">
        <v>280</v>
      </c>
      <c r="E640" s="137" t="s">
        <v>1017</v>
      </c>
      <c r="F640" s="138" t="s">
        <v>1018</v>
      </c>
      <c r="G640" s="139" t="s">
        <v>104</v>
      </c>
      <c r="H640" s="140">
        <v>23</v>
      </c>
      <c r="I640" s="141"/>
      <c r="J640" s="142">
        <f t="shared" ref="J640:J664" si="20">ROUND(I640*H640,2)</f>
        <v>0</v>
      </c>
      <c r="K640" s="138" t="s">
        <v>283</v>
      </c>
      <c r="L640" s="32"/>
      <c r="M640" s="143" t="s">
        <v>1</v>
      </c>
      <c r="N640" s="144" t="s">
        <v>45</v>
      </c>
      <c r="P640" s="145">
        <f t="shared" ref="P640:P664" si="21">O640*H640</f>
        <v>0</v>
      </c>
      <c r="Q640" s="145">
        <v>2.0000000000000001E-4</v>
      </c>
      <c r="R640" s="145">
        <f t="shared" ref="R640:R664" si="22">Q640*H640</f>
        <v>4.5999999999999999E-3</v>
      </c>
      <c r="S640" s="145">
        <v>0</v>
      </c>
      <c r="T640" s="146">
        <f t="shared" ref="T640:T664" si="23">S640*H640</f>
        <v>0</v>
      </c>
      <c r="AR640" s="147" t="s">
        <v>594</v>
      </c>
      <c r="AT640" s="147" t="s">
        <v>280</v>
      </c>
      <c r="AU640" s="147" t="s">
        <v>90</v>
      </c>
      <c r="AY640" s="17" t="s">
        <v>277</v>
      </c>
      <c r="BE640" s="148">
        <f t="shared" ref="BE640:BE664" si="24">IF(N640="základní",J640,0)</f>
        <v>0</v>
      </c>
      <c r="BF640" s="148">
        <f t="shared" ref="BF640:BF664" si="25">IF(N640="snížená",J640,0)</f>
        <v>0</v>
      </c>
      <c r="BG640" s="148">
        <f t="shared" ref="BG640:BG664" si="26">IF(N640="zákl. přenesená",J640,0)</f>
        <v>0</v>
      </c>
      <c r="BH640" s="148">
        <f t="shared" ref="BH640:BH664" si="27">IF(N640="sníž. přenesená",J640,0)</f>
        <v>0</v>
      </c>
      <c r="BI640" s="148">
        <f t="shared" ref="BI640:BI664" si="28">IF(N640="nulová",J640,0)</f>
        <v>0</v>
      </c>
      <c r="BJ640" s="17" t="s">
        <v>88</v>
      </c>
      <c r="BK640" s="148">
        <f t="shared" ref="BK640:BK664" si="29">ROUND(I640*H640,2)</f>
        <v>0</v>
      </c>
      <c r="BL640" s="17" t="s">
        <v>594</v>
      </c>
      <c r="BM640" s="147" t="s">
        <v>1019</v>
      </c>
    </row>
    <row r="641" spans="2:65" s="1" customFormat="1" ht="16.5" customHeight="1">
      <c r="B641" s="135"/>
      <c r="C641" s="180" t="s">
        <v>1020</v>
      </c>
      <c r="D641" s="180" t="s">
        <v>395</v>
      </c>
      <c r="E641" s="181" t="s">
        <v>1021</v>
      </c>
      <c r="F641" s="182" t="s">
        <v>1022</v>
      </c>
      <c r="G641" s="183" t="s">
        <v>104</v>
      </c>
      <c r="H641" s="184">
        <v>23</v>
      </c>
      <c r="I641" s="185"/>
      <c r="J641" s="186">
        <f t="shared" si="20"/>
        <v>0</v>
      </c>
      <c r="K641" s="182" t="s">
        <v>1</v>
      </c>
      <c r="L641" s="187"/>
      <c r="M641" s="188" t="s">
        <v>1</v>
      </c>
      <c r="N641" s="189" t="s">
        <v>45</v>
      </c>
      <c r="P641" s="145">
        <f t="shared" si="21"/>
        <v>0</v>
      </c>
      <c r="Q641" s="145">
        <v>0</v>
      </c>
      <c r="R641" s="145">
        <f t="shared" si="22"/>
        <v>0</v>
      </c>
      <c r="S641" s="145">
        <v>0</v>
      </c>
      <c r="T641" s="146">
        <f t="shared" si="23"/>
        <v>0</v>
      </c>
      <c r="AR641" s="147" t="s">
        <v>858</v>
      </c>
      <c r="AT641" s="147" t="s">
        <v>395</v>
      </c>
      <c r="AU641" s="147" t="s">
        <v>90</v>
      </c>
      <c r="AY641" s="17" t="s">
        <v>277</v>
      </c>
      <c r="BE641" s="148">
        <f t="shared" si="24"/>
        <v>0</v>
      </c>
      <c r="BF641" s="148">
        <f t="shared" si="25"/>
        <v>0</v>
      </c>
      <c r="BG641" s="148">
        <f t="shared" si="26"/>
        <v>0</v>
      </c>
      <c r="BH641" s="148">
        <f t="shared" si="27"/>
        <v>0</v>
      </c>
      <c r="BI641" s="148">
        <f t="shared" si="28"/>
        <v>0</v>
      </c>
      <c r="BJ641" s="17" t="s">
        <v>88</v>
      </c>
      <c r="BK641" s="148">
        <f t="shared" si="29"/>
        <v>0</v>
      </c>
      <c r="BL641" s="17" t="s">
        <v>594</v>
      </c>
      <c r="BM641" s="147" t="s">
        <v>1023</v>
      </c>
    </row>
    <row r="642" spans="2:65" s="1" customFormat="1" ht="24.2" customHeight="1">
      <c r="B642" s="135"/>
      <c r="C642" s="136" t="s">
        <v>1024</v>
      </c>
      <c r="D642" s="136" t="s">
        <v>280</v>
      </c>
      <c r="E642" s="137" t="s">
        <v>1025</v>
      </c>
      <c r="F642" s="138" t="s">
        <v>1026</v>
      </c>
      <c r="G642" s="139" t="s">
        <v>787</v>
      </c>
      <c r="H642" s="140">
        <v>10</v>
      </c>
      <c r="I642" s="141"/>
      <c r="J642" s="142">
        <f t="shared" si="20"/>
        <v>0</v>
      </c>
      <c r="K642" s="138" t="s">
        <v>283</v>
      </c>
      <c r="L642" s="32"/>
      <c r="M642" s="143" t="s">
        <v>1</v>
      </c>
      <c r="N642" s="144" t="s">
        <v>45</v>
      </c>
      <c r="P642" s="145">
        <f t="shared" si="21"/>
        <v>0</v>
      </c>
      <c r="Q642" s="145">
        <v>1.3999999999999999E-4</v>
      </c>
      <c r="R642" s="145">
        <f t="shared" si="22"/>
        <v>1.3999999999999998E-3</v>
      </c>
      <c r="S642" s="145">
        <v>0</v>
      </c>
      <c r="T642" s="146">
        <f t="shared" si="23"/>
        <v>0</v>
      </c>
      <c r="AR642" s="147" t="s">
        <v>594</v>
      </c>
      <c r="AT642" s="147" t="s">
        <v>280</v>
      </c>
      <c r="AU642" s="147" t="s">
        <v>90</v>
      </c>
      <c r="AY642" s="17" t="s">
        <v>277</v>
      </c>
      <c r="BE642" s="148">
        <f t="shared" si="24"/>
        <v>0</v>
      </c>
      <c r="BF642" s="148">
        <f t="shared" si="25"/>
        <v>0</v>
      </c>
      <c r="BG642" s="148">
        <f t="shared" si="26"/>
        <v>0</v>
      </c>
      <c r="BH642" s="148">
        <f t="shared" si="27"/>
        <v>0</v>
      </c>
      <c r="BI642" s="148">
        <f t="shared" si="28"/>
        <v>0</v>
      </c>
      <c r="BJ642" s="17" t="s">
        <v>88</v>
      </c>
      <c r="BK642" s="148">
        <f t="shared" si="29"/>
        <v>0</v>
      </c>
      <c r="BL642" s="17" t="s">
        <v>594</v>
      </c>
      <c r="BM642" s="147" t="s">
        <v>1027</v>
      </c>
    </row>
    <row r="643" spans="2:65" s="1" customFormat="1" ht="16.5" customHeight="1">
      <c r="B643" s="135"/>
      <c r="C643" s="180" t="s">
        <v>1028</v>
      </c>
      <c r="D643" s="180" t="s">
        <v>395</v>
      </c>
      <c r="E643" s="181" t="s">
        <v>1029</v>
      </c>
      <c r="F643" s="182" t="s">
        <v>1030</v>
      </c>
      <c r="G643" s="183" t="s">
        <v>787</v>
      </c>
      <c r="H643" s="184">
        <v>4</v>
      </c>
      <c r="I643" s="185"/>
      <c r="J643" s="186">
        <f t="shared" si="20"/>
        <v>0</v>
      </c>
      <c r="K643" s="182" t="s">
        <v>1</v>
      </c>
      <c r="L643" s="187"/>
      <c r="M643" s="188" t="s">
        <v>1</v>
      </c>
      <c r="N643" s="189" t="s">
        <v>45</v>
      </c>
      <c r="P643" s="145">
        <f t="shared" si="21"/>
        <v>0</v>
      </c>
      <c r="Q643" s="145">
        <v>0</v>
      </c>
      <c r="R643" s="145">
        <f t="shared" si="22"/>
        <v>0</v>
      </c>
      <c r="S643" s="145">
        <v>0</v>
      </c>
      <c r="T643" s="146">
        <f t="shared" si="23"/>
        <v>0</v>
      </c>
      <c r="AR643" s="147" t="s">
        <v>90</v>
      </c>
      <c r="AT643" s="147" t="s">
        <v>395</v>
      </c>
      <c r="AU643" s="147" t="s">
        <v>90</v>
      </c>
      <c r="AY643" s="17" t="s">
        <v>277</v>
      </c>
      <c r="BE643" s="148">
        <f t="shared" si="24"/>
        <v>0</v>
      </c>
      <c r="BF643" s="148">
        <f t="shared" si="25"/>
        <v>0</v>
      </c>
      <c r="BG643" s="148">
        <f t="shared" si="26"/>
        <v>0</v>
      </c>
      <c r="BH643" s="148">
        <f t="shared" si="27"/>
        <v>0</v>
      </c>
      <c r="BI643" s="148">
        <f t="shared" si="28"/>
        <v>0</v>
      </c>
      <c r="BJ643" s="17" t="s">
        <v>88</v>
      </c>
      <c r="BK643" s="148">
        <f t="shared" si="29"/>
        <v>0</v>
      </c>
      <c r="BL643" s="17" t="s">
        <v>88</v>
      </c>
      <c r="BM643" s="147" t="s">
        <v>1031</v>
      </c>
    </row>
    <row r="644" spans="2:65" s="1" customFormat="1" ht="16.5" customHeight="1">
      <c r="B644" s="135"/>
      <c r="C644" s="180" t="s">
        <v>1032</v>
      </c>
      <c r="D644" s="180" t="s">
        <v>395</v>
      </c>
      <c r="E644" s="181" t="s">
        <v>1033</v>
      </c>
      <c r="F644" s="182" t="s">
        <v>1034</v>
      </c>
      <c r="G644" s="183" t="s">
        <v>787</v>
      </c>
      <c r="H644" s="184">
        <v>2</v>
      </c>
      <c r="I644" s="185"/>
      <c r="J644" s="186">
        <f t="shared" si="20"/>
        <v>0</v>
      </c>
      <c r="K644" s="182" t="s">
        <v>1</v>
      </c>
      <c r="L644" s="187"/>
      <c r="M644" s="188" t="s">
        <v>1</v>
      </c>
      <c r="N644" s="189" t="s">
        <v>45</v>
      </c>
      <c r="P644" s="145">
        <f t="shared" si="21"/>
        <v>0</v>
      </c>
      <c r="Q644" s="145">
        <v>0</v>
      </c>
      <c r="R644" s="145">
        <f t="shared" si="22"/>
        <v>0</v>
      </c>
      <c r="S644" s="145">
        <v>0</v>
      </c>
      <c r="T644" s="146">
        <f t="shared" si="23"/>
        <v>0</v>
      </c>
      <c r="AR644" s="147" t="s">
        <v>858</v>
      </c>
      <c r="AT644" s="147" t="s">
        <v>395</v>
      </c>
      <c r="AU644" s="147" t="s">
        <v>90</v>
      </c>
      <c r="AY644" s="17" t="s">
        <v>277</v>
      </c>
      <c r="BE644" s="148">
        <f t="shared" si="24"/>
        <v>0</v>
      </c>
      <c r="BF644" s="148">
        <f t="shared" si="25"/>
        <v>0</v>
      </c>
      <c r="BG644" s="148">
        <f t="shared" si="26"/>
        <v>0</v>
      </c>
      <c r="BH644" s="148">
        <f t="shared" si="27"/>
        <v>0</v>
      </c>
      <c r="BI644" s="148">
        <f t="shared" si="28"/>
        <v>0</v>
      </c>
      <c r="BJ644" s="17" t="s">
        <v>88</v>
      </c>
      <c r="BK644" s="148">
        <f t="shared" si="29"/>
        <v>0</v>
      </c>
      <c r="BL644" s="17" t="s">
        <v>594</v>
      </c>
      <c r="BM644" s="147" t="s">
        <v>1035</v>
      </c>
    </row>
    <row r="645" spans="2:65" s="1" customFormat="1" ht="16.5" customHeight="1">
      <c r="B645" s="135"/>
      <c r="C645" s="180" t="s">
        <v>1036</v>
      </c>
      <c r="D645" s="180" t="s">
        <v>395</v>
      </c>
      <c r="E645" s="181" t="s">
        <v>1037</v>
      </c>
      <c r="F645" s="182" t="s">
        <v>1038</v>
      </c>
      <c r="G645" s="183" t="s">
        <v>787</v>
      </c>
      <c r="H645" s="184">
        <v>4</v>
      </c>
      <c r="I645" s="185"/>
      <c r="J645" s="186">
        <f t="shared" si="20"/>
        <v>0</v>
      </c>
      <c r="K645" s="182" t="s">
        <v>1</v>
      </c>
      <c r="L645" s="187"/>
      <c r="M645" s="188" t="s">
        <v>1</v>
      </c>
      <c r="N645" s="189" t="s">
        <v>45</v>
      </c>
      <c r="P645" s="145">
        <f t="shared" si="21"/>
        <v>0</v>
      </c>
      <c r="Q645" s="145">
        <v>0</v>
      </c>
      <c r="R645" s="145">
        <f t="shared" si="22"/>
        <v>0</v>
      </c>
      <c r="S645" s="145">
        <v>0</v>
      </c>
      <c r="T645" s="146">
        <f t="shared" si="23"/>
        <v>0</v>
      </c>
      <c r="AR645" s="147" t="s">
        <v>858</v>
      </c>
      <c r="AT645" s="147" t="s">
        <v>395</v>
      </c>
      <c r="AU645" s="147" t="s">
        <v>90</v>
      </c>
      <c r="AY645" s="17" t="s">
        <v>277</v>
      </c>
      <c r="BE645" s="148">
        <f t="shared" si="24"/>
        <v>0</v>
      </c>
      <c r="BF645" s="148">
        <f t="shared" si="25"/>
        <v>0</v>
      </c>
      <c r="BG645" s="148">
        <f t="shared" si="26"/>
        <v>0</v>
      </c>
      <c r="BH645" s="148">
        <f t="shared" si="27"/>
        <v>0</v>
      </c>
      <c r="BI645" s="148">
        <f t="shared" si="28"/>
        <v>0</v>
      </c>
      <c r="BJ645" s="17" t="s">
        <v>88</v>
      </c>
      <c r="BK645" s="148">
        <f t="shared" si="29"/>
        <v>0</v>
      </c>
      <c r="BL645" s="17" t="s">
        <v>594</v>
      </c>
      <c r="BM645" s="147" t="s">
        <v>1039</v>
      </c>
    </row>
    <row r="646" spans="2:65" s="1" customFormat="1" ht="24.2" customHeight="1">
      <c r="B646" s="135"/>
      <c r="C646" s="136" t="s">
        <v>140</v>
      </c>
      <c r="D646" s="136" t="s">
        <v>280</v>
      </c>
      <c r="E646" s="137" t="s">
        <v>912</v>
      </c>
      <c r="F646" s="138" t="s">
        <v>913</v>
      </c>
      <c r="G646" s="139" t="s">
        <v>104</v>
      </c>
      <c r="H646" s="140">
        <v>55</v>
      </c>
      <c r="I646" s="141"/>
      <c r="J646" s="142">
        <f t="shared" si="20"/>
        <v>0</v>
      </c>
      <c r="K646" s="138" t="s">
        <v>283</v>
      </c>
      <c r="L646" s="32"/>
      <c r="M646" s="143" t="s">
        <v>1</v>
      </c>
      <c r="N646" s="144" t="s">
        <v>45</v>
      </c>
      <c r="P646" s="145">
        <f t="shared" si="21"/>
        <v>0</v>
      </c>
      <c r="Q646" s="145">
        <v>0</v>
      </c>
      <c r="R646" s="145">
        <f t="shared" si="22"/>
        <v>0</v>
      </c>
      <c r="S646" s="145">
        <v>0</v>
      </c>
      <c r="T646" s="146">
        <f t="shared" si="23"/>
        <v>0</v>
      </c>
      <c r="AR646" s="147" t="s">
        <v>594</v>
      </c>
      <c r="AT646" s="147" t="s">
        <v>280</v>
      </c>
      <c r="AU646" s="147" t="s">
        <v>90</v>
      </c>
      <c r="AY646" s="17" t="s">
        <v>277</v>
      </c>
      <c r="BE646" s="148">
        <f t="shared" si="24"/>
        <v>0</v>
      </c>
      <c r="BF646" s="148">
        <f t="shared" si="25"/>
        <v>0</v>
      </c>
      <c r="BG646" s="148">
        <f t="shared" si="26"/>
        <v>0</v>
      </c>
      <c r="BH646" s="148">
        <f t="shared" si="27"/>
        <v>0</v>
      </c>
      <c r="BI646" s="148">
        <f t="shared" si="28"/>
        <v>0</v>
      </c>
      <c r="BJ646" s="17" t="s">
        <v>88</v>
      </c>
      <c r="BK646" s="148">
        <f t="shared" si="29"/>
        <v>0</v>
      </c>
      <c r="BL646" s="17" t="s">
        <v>594</v>
      </c>
      <c r="BM646" s="147" t="s">
        <v>1040</v>
      </c>
    </row>
    <row r="647" spans="2:65" s="1" customFormat="1" ht="16.5" customHeight="1">
      <c r="B647" s="135"/>
      <c r="C647" s="180" t="s">
        <v>1041</v>
      </c>
      <c r="D647" s="180" t="s">
        <v>395</v>
      </c>
      <c r="E647" s="181" t="s">
        <v>1042</v>
      </c>
      <c r="F647" s="182" t="s">
        <v>917</v>
      </c>
      <c r="G647" s="183" t="s">
        <v>104</v>
      </c>
      <c r="H647" s="184">
        <v>55</v>
      </c>
      <c r="I647" s="185"/>
      <c r="J647" s="186">
        <f t="shared" si="20"/>
        <v>0</v>
      </c>
      <c r="K647" s="182" t="s">
        <v>1</v>
      </c>
      <c r="L647" s="187"/>
      <c r="M647" s="188" t="s">
        <v>1</v>
      </c>
      <c r="N647" s="189" t="s">
        <v>45</v>
      </c>
      <c r="P647" s="145">
        <f t="shared" si="21"/>
        <v>0</v>
      </c>
      <c r="Q647" s="145">
        <v>0</v>
      </c>
      <c r="R647" s="145">
        <f t="shared" si="22"/>
        <v>0</v>
      </c>
      <c r="S647" s="145">
        <v>0</v>
      </c>
      <c r="T647" s="146">
        <f t="shared" si="23"/>
        <v>0</v>
      </c>
      <c r="AR647" s="147" t="s">
        <v>858</v>
      </c>
      <c r="AT647" s="147" t="s">
        <v>395</v>
      </c>
      <c r="AU647" s="147" t="s">
        <v>90</v>
      </c>
      <c r="AY647" s="17" t="s">
        <v>277</v>
      </c>
      <c r="BE647" s="148">
        <f t="shared" si="24"/>
        <v>0</v>
      </c>
      <c r="BF647" s="148">
        <f t="shared" si="25"/>
        <v>0</v>
      </c>
      <c r="BG647" s="148">
        <f t="shared" si="26"/>
        <v>0</v>
      </c>
      <c r="BH647" s="148">
        <f t="shared" si="27"/>
        <v>0</v>
      </c>
      <c r="BI647" s="148">
        <f t="shared" si="28"/>
        <v>0</v>
      </c>
      <c r="BJ647" s="17" t="s">
        <v>88</v>
      </c>
      <c r="BK647" s="148">
        <f t="shared" si="29"/>
        <v>0</v>
      </c>
      <c r="BL647" s="17" t="s">
        <v>594</v>
      </c>
      <c r="BM647" s="147" t="s">
        <v>1043</v>
      </c>
    </row>
    <row r="648" spans="2:65" s="1" customFormat="1" ht="24.2" customHeight="1">
      <c r="B648" s="135"/>
      <c r="C648" s="136" t="s">
        <v>1044</v>
      </c>
      <c r="D648" s="136" t="s">
        <v>280</v>
      </c>
      <c r="E648" s="137" t="s">
        <v>1045</v>
      </c>
      <c r="F648" s="138" t="s">
        <v>1046</v>
      </c>
      <c r="G648" s="139" t="s">
        <v>104</v>
      </c>
      <c r="H648" s="140">
        <v>2</v>
      </c>
      <c r="I648" s="141"/>
      <c r="J648" s="142">
        <f t="shared" si="20"/>
        <v>0</v>
      </c>
      <c r="K648" s="138" t="s">
        <v>283</v>
      </c>
      <c r="L648" s="32"/>
      <c r="M648" s="143" t="s">
        <v>1</v>
      </c>
      <c r="N648" s="144" t="s">
        <v>45</v>
      </c>
      <c r="P648" s="145">
        <f t="shared" si="21"/>
        <v>0</v>
      </c>
      <c r="Q648" s="145">
        <v>0</v>
      </c>
      <c r="R648" s="145">
        <f t="shared" si="22"/>
        <v>0</v>
      </c>
      <c r="S648" s="145">
        <v>0</v>
      </c>
      <c r="T648" s="146">
        <f t="shared" si="23"/>
        <v>0</v>
      </c>
      <c r="AR648" s="147" t="s">
        <v>594</v>
      </c>
      <c r="AT648" s="147" t="s">
        <v>280</v>
      </c>
      <c r="AU648" s="147" t="s">
        <v>90</v>
      </c>
      <c r="AY648" s="17" t="s">
        <v>277</v>
      </c>
      <c r="BE648" s="148">
        <f t="shared" si="24"/>
        <v>0</v>
      </c>
      <c r="BF648" s="148">
        <f t="shared" si="25"/>
        <v>0</v>
      </c>
      <c r="BG648" s="148">
        <f t="shared" si="26"/>
        <v>0</v>
      </c>
      <c r="BH648" s="148">
        <f t="shared" si="27"/>
        <v>0</v>
      </c>
      <c r="BI648" s="148">
        <f t="shared" si="28"/>
        <v>0</v>
      </c>
      <c r="BJ648" s="17" t="s">
        <v>88</v>
      </c>
      <c r="BK648" s="148">
        <f t="shared" si="29"/>
        <v>0</v>
      </c>
      <c r="BL648" s="17" t="s">
        <v>594</v>
      </c>
      <c r="BM648" s="147" t="s">
        <v>1047</v>
      </c>
    </row>
    <row r="649" spans="2:65" s="1" customFormat="1" ht="16.5" customHeight="1">
      <c r="B649" s="135"/>
      <c r="C649" s="180" t="s">
        <v>1048</v>
      </c>
      <c r="D649" s="180" t="s">
        <v>395</v>
      </c>
      <c r="E649" s="181" t="s">
        <v>1049</v>
      </c>
      <c r="F649" s="182" t="s">
        <v>1050</v>
      </c>
      <c r="G649" s="183" t="s">
        <v>104</v>
      </c>
      <c r="H649" s="184">
        <v>2</v>
      </c>
      <c r="I649" s="185"/>
      <c r="J649" s="186">
        <f t="shared" si="20"/>
        <v>0</v>
      </c>
      <c r="K649" s="182" t="s">
        <v>1</v>
      </c>
      <c r="L649" s="187"/>
      <c r="M649" s="188" t="s">
        <v>1</v>
      </c>
      <c r="N649" s="189" t="s">
        <v>45</v>
      </c>
      <c r="P649" s="145">
        <f t="shared" si="21"/>
        <v>0</v>
      </c>
      <c r="Q649" s="145">
        <v>0</v>
      </c>
      <c r="R649" s="145">
        <f t="shared" si="22"/>
        <v>0</v>
      </c>
      <c r="S649" s="145">
        <v>0</v>
      </c>
      <c r="T649" s="146">
        <f t="shared" si="23"/>
        <v>0</v>
      </c>
      <c r="AR649" s="147" t="s">
        <v>858</v>
      </c>
      <c r="AT649" s="147" t="s">
        <v>395</v>
      </c>
      <c r="AU649" s="147" t="s">
        <v>90</v>
      </c>
      <c r="AY649" s="17" t="s">
        <v>277</v>
      </c>
      <c r="BE649" s="148">
        <f t="shared" si="24"/>
        <v>0</v>
      </c>
      <c r="BF649" s="148">
        <f t="shared" si="25"/>
        <v>0</v>
      </c>
      <c r="BG649" s="148">
        <f t="shared" si="26"/>
        <v>0</v>
      </c>
      <c r="BH649" s="148">
        <f t="shared" si="27"/>
        <v>0</v>
      </c>
      <c r="BI649" s="148">
        <f t="shared" si="28"/>
        <v>0</v>
      </c>
      <c r="BJ649" s="17" t="s">
        <v>88</v>
      </c>
      <c r="BK649" s="148">
        <f t="shared" si="29"/>
        <v>0</v>
      </c>
      <c r="BL649" s="17" t="s">
        <v>594</v>
      </c>
      <c r="BM649" s="147" t="s">
        <v>1051</v>
      </c>
    </row>
    <row r="650" spans="2:65" s="1" customFormat="1" ht="24.2" customHeight="1">
      <c r="B650" s="135"/>
      <c r="C650" s="136" t="s">
        <v>1052</v>
      </c>
      <c r="D650" s="136" t="s">
        <v>280</v>
      </c>
      <c r="E650" s="137" t="s">
        <v>1053</v>
      </c>
      <c r="F650" s="138" t="s">
        <v>1054</v>
      </c>
      <c r="G650" s="139" t="s">
        <v>787</v>
      </c>
      <c r="H650" s="140">
        <v>16</v>
      </c>
      <c r="I650" s="141"/>
      <c r="J650" s="142">
        <f t="shared" si="20"/>
        <v>0</v>
      </c>
      <c r="K650" s="138" t="s">
        <v>283</v>
      </c>
      <c r="L650" s="32"/>
      <c r="M650" s="143" t="s">
        <v>1</v>
      </c>
      <c r="N650" s="144" t="s">
        <v>45</v>
      </c>
      <c r="P650" s="145">
        <f t="shared" si="21"/>
        <v>0</v>
      </c>
      <c r="Q650" s="145">
        <v>0</v>
      </c>
      <c r="R650" s="145">
        <f t="shared" si="22"/>
        <v>0</v>
      </c>
      <c r="S650" s="145">
        <v>0</v>
      </c>
      <c r="T650" s="146">
        <f t="shared" si="23"/>
        <v>0</v>
      </c>
      <c r="AR650" s="147" t="s">
        <v>594</v>
      </c>
      <c r="AT650" s="147" t="s">
        <v>280</v>
      </c>
      <c r="AU650" s="147" t="s">
        <v>90</v>
      </c>
      <c r="AY650" s="17" t="s">
        <v>277</v>
      </c>
      <c r="BE650" s="148">
        <f t="shared" si="24"/>
        <v>0</v>
      </c>
      <c r="BF650" s="148">
        <f t="shared" si="25"/>
        <v>0</v>
      </c>
      <c r="BG650" s="148">
        <f t="shared" si="26"/>
        <v>0</v>
      </c>
      <c r="BH650" s="148">
        <f t="shared" si="27"/>
        <v>0</v>
      </c>
      <c r="BI650" s="148">
        <f t="shared" si="28"/>
        <v>0</v>
      </c>
      <c r="BJ650" s="17" t="s">
        <v>88</v>
      </c>
      <c r="BK650" s="148">
        <f t="shared" si="29"/>
        <v>0</v>
      </c>
      <c r="BL650" s="17" t="s">
        <v>594</v>
      </c>
      <c r="BM650" s="147" t="s">
        <v>1055</v>
      </c>
    </row>
    <row r="651" spans="2:65" s="1" customFormat="1" ht="16.5" customHeight="1">
      <c r="B651" s="135"/>
      <c r="C651" s="180" t="s">
        <v>1056</v>
      </c>
      <c r="D651" s="180" t="s">
        <v>395</v>
      </c>
      <c r="E651" s="181" t="s">
        <v>1057</v>
      </c>
      <c r="F651" s="182" t="s">
        <v>1058</v>
      </c>
      <c r="G651" s="183" t="s">
        <v>787</v>
      </c>
      <c r="H651" s="184">
        <v>4</v>
      </c>
      <c r="I651" s="185"/>
      <c r="J651" s="186">
        <f t="shared" si="20"/>
        <v>0</v>
      </c>
      <c r="K651" s="182" t="s">
        <v>1</v>
      </c>
      <c r="L651" s="187"/>
      <c r="M651" s="188" t="s">
        <v>1</v>
      </c>
      <c r="N651" s="189" t="s">
        <v>45</v>
      </c>
      <c r="P651" s="145">
        <f t="shared" si="21"/>
        <v>0</v>
      </c>
      <c r="Q651" s="145">
        <v>0</v>
      </c>
      <c r="R651" s="145">
        <f t="shared" si="22"/>
        <v>0</v>
      </c>
      <c r="S651" s="145">
        <v>0</v>
      </c>
      <c r="T651" s="146">
        <f t="shared" si="23"/>
        <v>0</v>
      </c>
      <c r="AR651" s="147" t="s">
        <v>858</v>
      </c>
      <c r="AT651" s="147" t="s">
        <v>395</v>
      </c>
      <c r="AU651" s="147" t="s">
        <v>90</v>
      </c>
      <c r="AY651" s="17" t="s">
        <v>277</v>
      </c>
      <c r="BE651" s="148">
        <f t="shared" si="24"/>
        <v>0</v>
      </c>
      <c r="BF651" s="148">
        <f t="shared" si="25"/>
        <v>0</v>
      </c>
      <c r="BG651" s="148">
        <f t="shared" si="26"/>
        <v>0</v>
      </c>
      <c r="BH651" s="148">
        <f t="shared" si="27"/>
        <v>0</v>
      </c>
      <c r="BI651" s="148">
        <f t="shared" si="28"/>
        <v>0</v>
      </c>
      <c r="BJ651" s="17" t="s">
        <v>88</v>
      </c>
      <c r="BK651" s="148">
        <f t="shared" si="29"/>
        <v>0</v>
      </c>
      <c r="BL651" s="17" t="s">
        <v>594</v>
      </c>
      <c r="BM651" s="147" t="s">
        <v>1059</v>
      </c>
    </row>
    <row r="652" spans="2:65" s="1" customFormat="1" ht="16.5" customHeight="1">
      <c r="B652" s="135"/>
      <c r="C652" s="180" t="s">
        <v>1060</v>
      </c>
      <c r="D652" s="180" t="s">
        <v>395</v>
      </c>
      <c r="E652" s="181" t="s">
        <v>1061</v>
      </c>
      <c r="F652" s="182" t="s">
        <v>1062</v>
      </c>
      <c r="G652" s="183" t="s">
        <v>787</v>
      </c>
      <c r="H652" s="184">
        <v>2</v>
      </c>
      <c r="I652" s="185"/>
      <c r="J652" s="186">
        <f t="shared" si="20"/>
        <v>0</v>
      </c>
      <c r="K652" s="182" t="s">
        <v>1</v>
      </c>
      <c r="L652" s="187"/>
      <c r="M652" s="188" t="s">
        <v>1</v>
      </c>
      <c r="N652" s="189" t="s">
        <v>45</v>
      </c>
      <c r="P652" s="145">
        <f t="shared" si="21"/>
        <v>0</v>
      </c>
      <c r="Q652" s="145">
        <v>0</v>
      </c>
      <c r="R652" s="145">
        <f t="shared" si="22"/>
        <v>0</v>
      </c>
      <c r="S652" s="145">
        <v>0</v>
      </c>
      <c r="T652" s="146">
        <f t="shared" si="23"/>
        <v>0</v>
      </c>
      <c r="AR652" s="147" t="s">
        <v>858</v>
      </c>
      <c r="AT652" s="147" t="s">
        <v>395</v>
      </c>
      <c r="AU652" s="147" t="s">
        <v>90</v>
      </c>
      <c r="AY652" s="17" t="s">
        <v>277</v>
      </c>
      <c r="BE652" s="148">
        <f t="shared" si="24"/>
        <v>0</v>
      </c>
      <c r="BF652" s="148">
        <f t="shared" si="25"/>
        <v>0</v>
      </c>
      <c r="BG652" s="148">
        <f t="shared" si="26"/>
        <v>0</v>
      </c>
      <c r="BH652" s="148">
        <f t="shared" si="27"/>
        <v>0</v>
      </c>
      <c r="BI652" s="148">
        <f t="shared" si="28"/>
        <v>0</v>
      </c>
      <c r="BJ652" s="17" t="s">
        <v>88</v>
      </c>
      <c r="BK652" s="148">
        <f t="shared" si="29"/>
        <v>0</v>
      </c>
      <c r="BL652" s="17" t="s">
        <v>594</v>
      </c>
      <c r="BM652" s="147" t="s">
        <v>1063</v>
      </c>
    </row>
    <row r="653" spans="2:65" s="1" customFormat="1" ht="16.5" customHeight="1">
      <c r="B653" s="135"/>
      <c r="C653" s="180" t="s">
        <v>1064</v>
      </c>
      <c r="D653" s="180" t="s">
        <v>395</v>
      </c>
      <c r="E653" s="181" t="s">
        <v>1065</v>
      </c>
      <c r="F653" s="182" t="s">
        <v>925</v>
      </c>
      <c r="G653" s="183" t="s">
        <v>787</v>
      </c>
      <c r="H653" s="184">
        <v>4</v>
      </c>
      <c r="I653" s="185"/>
      <c r="J653" s="186">
        <f t="shared" si="20"/>
        <v>0</v>
      </c>
      <c r="K653" s="182" t="s">
        <v>1</v>
      </c>
      <c r="L653" s="187"/>
      <c r="M653" s="188" t="s">
        <v>1</v>
      </c>
      <c r="N653" s="189" t="s">
        <v>45</v>
      </c>
      <c r="P653" s="145">
        <f t="shared" si="21"/>
        <v>0</v>
      </c>
      <c r="Q653" s="145">
        <v>0</v>
      </c>
      <c r="R653" s="145">
        <f t="shared" si="22"/>
        <v>0</v>
      </c>
      <c r="S653" s="145">
        <v>0</v>
      </c>
      <c r="T653" s="146">
        <f t="shared" si="23"/>
        <v>0</v>
      </c>
      <c r="AR653" s="147" t="s">
        <v>858</v>
      </c>
      <c r="AT653" s="147" t="s">
        <v>395</v>
      </c>
      <c r="AU653" s="147" t="s">
        <v>90</v>
      </c>
      <c r="AY653" s="17" t="s">
        <v>277</v>
      </c>
      <c r="BE653" s="148">
        <f t="shared" si="24"/>
        <v>0</v>
      </c>
      <c r="BF653" s="148">
        <f t="shared" si="25"/>
        <v>0</v>
      </c>
      <c r="BG653" s="148">
        <f t="shared" si="26"/>
        <v>0</v>
      </c>
      <c r="BH653" s="148">
        <f t="shared" si="27"/>
        <v>0</v>
      </c>
      <c r="BI653" s="148">
        <f t="shared" si="28"/>
        <v>0</v>
      </c>
      <c r="BJ653" s="17" t="s">
        <v>88</v>
      </c>
      <c r="BK653" s="148">
        <f t="shared" si="29"/>
        <v>0</v>
      </c>
      <c r="BL653" s="17" t="s">
        <v>594</v>
      </c>
      <c r="BM653" s="147" t="s">
        <v>1066</v>
      </c>
    </row>
    <row r="654" spans="2:65" s="1" customFormat="1" ht="16.5" customHeight="1">
      <c r="B654" s="135"/>
      <c r="C654" s="180" t="s">
        <v>1067</v>
      </c>
      <c r="D654" s="180" t="s">
        <v>395</v>
      </c>
      <c r="E654" s="181" t="s">
        <v>1068</v>
      </c>
      <c r="F654" s="182" t="s">
        <v>933</v>
      </c>
      <c r="G654" s="183" t="s">
        <v>787</v>
      </c>
      <c r="H654" s="184">
        <v>3</v>
      </c>
      <c r="I654" s="185"/>
      <c r="J654" s="186">
        <f t="shared" si="20"/>
        <v>0</v>
      </c>
      <c r="K654" s="182" t="s">
        <v>1</v>
      </c>
      <c r="L654" s="187"/>
      <c r="M654" s="188" t="s">
        <v>1</v>
      </c>
      <c r="N654" s="189" t="s">
        <v>45</v>
      </c>
      <c r="P654" s="145">
        <f t="shared" si="21"/>
        <v>0</v>
      </c>
      <c r="Q654" s="145">
        <v>0</v>
      </c>
      <c r="R654" s="145">
        <f t="shared" si="22"/>
        <v>0</v>
      </c>
      <c r="S654" s="145">
        <v>0</v>
      </c>
      <c r="T654" s="146">
        <f t="shared" si="23"/>
        <v>0</v>
      </c>
      <c r="AR654" s="147" t="s">
        <v>858</v>
      </c>
      <c r="AT654" s="147" t="s">
        <v>395</v>
      </c>
      <c r="AU654" s="147" t="s">
        <v>90</v>
      </c>
      <c r="AY654" s="17" t="s">
        <v>277</v>
      </c>
      <c r="BE654" s="148">
        <f t="shared" si="24"/>
        <v>0</v>
      </c>
      <c r="BF654" s="148">
        <f t="shared" si="25"/>
        <v>0</v>
      </c>
      <c r="BG654" s="148">
        <f t="shared" si="26"/>
        <v>0</v>
      </c>
      <c r="BH654" s="148">
        <f t="shared" si="27"/>
        <v>0</v>
      </c>
      <c r="BI654" s="148">
        <f t="shared" si="28"/>
        <v>0</v>
      </c>
      <c r="BJ654" s="17" t="s">
        <v>88</v>
      </c>
      <c r="BK654" s="148">
        <f t="shared" si="29"/>
        <v>0</v>
      </c>
      <c r="BL654" s="17" t="s">
        <v>594</v>
      </c>
      <c r="BM654" s="147" t="s">
        <v>1069</v>
      </c>
    </row>
    <row r="655" spans="2:65" s="1" customFormat="1" ht="16.5" customHeight="1">
      <c r="B655" s="135"/>
      <c r="C655" s="180" t="s">
        <v>1070</v>
      </c>
      <c r="D655" s="180" t="s">
        <v>395</v>
      </c>
      <c r="E655" s="181" t="s">
        <v>1071</v>
      </c>
      <c r="F655" s="182" t="s">
        <v>1072</v>
      </c>
      <c r="G655" s="183" t="s">
        <v>787</v>
      </c>
      <c r="H655" s="184">
        <v>2</v>
      </c>
      <c r="I655" s="185"/>
      <c r="J655" s="186">
        <f t="shared" si="20"/>
        <v>0</v>
      </c>
      <c r="K655" s="182" t="s">
        <v>1</v>
      </c>
      <c r="L655" s="187"/>
      <c r="M655" s="188" t="s">
        <v>1</v>
      </c>
      <c r="N655" s="189" t="s">
        <v>45</v>
      </c>
      <c r="P655" s="145">
        <f t="shared" si="21"/>
        <v>0</v>
      </c>
      <c r="Q655" s="145">
        <v>0</v>
      </c>
      <c r="R655" s="145">
        <f t="shared" si="22"/>
        <v>0</v>
      </c>
      <c r="S655" s="145">
        <v>0</v>
      </c>
      <c r="T655" s="146">
        <f t="shared" si="23"/>
        <v>0</v>
      </c>
      <c r="AR655" s="147" t="s">
        <v>858</v>
      </c>
      <c r="AT655" s="147" t="s">
        <v>395</v>
      </c>
      <c r="AU655" s="147" t="s">
        <v>90</v>
      </c>
      <c r="AY655" s="17" t="s">
        <v>277</v>
      </c>
      <c r="BE655" s="148">
        <f t="shared" si="24"/>
        <v>0</v>
      </c>
      <c r="BF655" s="148">
        <f t="shared" si="25"/>
        <v>0</v>
      </c>
      <c r="BG655" s="148">
        <f t="shared" si="26"/>
        <v>0</v>
      </c>
      <c r="BH655" s="148">
        <f t="shared" si="27"/>
        <v>0</v>
      </c>
      <c r="BI655" s="148">
        <f t="shared" si="28"/>
        <v>0</v>
      </c>
      <c r="BJ655" s="17" t="s">
        <v>88</v>
      </c>
      <c r="BK655" s="148">
        <f t="shared" si="29"/>
        <v>0</v>
      </c>
      <c r="BL655" s="17" t="s">
        <v>594</v>
      </c>
      <c r="BM655" s="147" t="s">
        <v>1073</v>
      </c>
    </row>
    <row r="656" spans="2:65" s="1" customFormat="1" ht="16.5" customHeight="1">
      <c r="B656" s="135"/>
      <c r="C656" s="180" t="s">
        <v>1074</v>
      </c>
      <c r="D656" s="180" t="s">
        <v>395</v>
      </c>
      <c r="E656" s="181" t="s">
        <v>1075</v>
      </c>
      <c r="F656" s="182" t="s">
        <v>944</v>
      </c>
      <c r="G656" s="183" t="s">
        <v>787</v>
      </c>
      <c r="H656" s="184">
        <v>1</v>
      </c>
      <c r="I656" s="185"/>
      <c r="J656" s="186">
        <f t="shared" si="20"/>
        <v>0</v>
      </c>
      <c r="K656" s="182" t="s">
        <v>1</v>
      </c>
      <c r="L656" s="187"/>
      <c r="M656" s="188" t="s">
        <v>1</v>
      </c>
      <c r="N656" s="189" t="s">
        <v>45</v>
      </c>
      <c r="P656" s="145">
        <f t="shared" si="21"/>
        <v>0</v>
      </c>
      <c r="Q656" s="145">
        <v>0</v>
      </c>
      <c r="R656" s="145">
        <f t="shared" si="22"/>
        <v>0</v>
      </c>
      <c r="S656" s="145">
        <v>0</v>
      </c>
      <c r="T656" s="146">
        <f t="shared" si="23"/>
        <v>0</v>
      </c>
      <c r="AR656" s="147" t="s">
        <v>858</v>
      </c>
      <c r="AT656" s="147" t="s">
        <v>395</v>
      </c>
      <c r="AU656" s="147" t="s">
        <v>90</v>
      </c>
      <c r="AY656" s="17" t="s">
        <v>277</v>
      </c>
      <c r="BE656" s="148">
        <f t="shared" si="24"/>
        <v>0</v>
      </c>
      <c r="BF656" s="148">
        <f t="shared" si="25"/>
        <v>0</v>
      </c>
      <c r="BG656" s="148">
        <f t="shared" si="26"/>
        <v>0</v>
      </c>
      <c r="BH656" s="148">
        <f t="shared" si="27"/>
        <v>0</v>
      </c>
      <c r="BI656" s="148">
        <f t="shared" si="28"/>
        <v>0</v>
      </c>
      <c r="BJ656" s="17" t="s">
        <v>88</v>
      </c>
      <c r="BK656" s="148">
        <f t="shared" si="29"/>
        <v>0</v>
      </c>
      <c r="BL656" s="17" t="s">
        <v>594</v>
      </c>
      <c r="BM656" s="147" t="s">
        <v>1076</v>
      </c>
    </row>
    <row r="657" spans="2:65" s="1" customFormat="1" ht="24.2" customHeight="1">
      <c r="B657" s="135"/>
      <c r="C657" s="136" t="s">
        <v>1077</v>
      </c>
      <c r="D657" s="136" t="s">
        <v>280</v>
      </c>
      <c r="E657" s="137" t="s">
        <v>1078</v>
      </c>
      <c r="F657" s="138" t="s">
        <v>1079</v>
      </c>
      <c r="G657" s="139" t="s">
        <v>787</v>
      </c>
      <c r="H657" s="140">
        <v>14</v>
      </c>
      <c r="I657" s="141"/>
      <c r="J657" s="142">
        <f t="shared" si="20"/>
        <v>0</v>
      </c>
      <c r="K657" s="138" t="s">
        <v>283</v>
      </c>
      <c r="L657" s="32"/>
      <c r="M657" s="143" t="s">
        <v>1</v>
      </c>
      <c r="N657" s="144" t="s">
        <v>45</v>
      </c>
      <c r="P657" s="145">
        <f t="shared" si="21"/>
        <v>0</v>
      </c>
      <c r="Q657" s="145">
        <v>0</v>
      </c>
      <c r="R657" s="145">
        <f t="shared" si="22"/>
        <v>0</v>
      </c>
      <c r="S657" s="145">
        <v>0</v>
      </c>
      <c r="T657" s="146">
        <f t="shared" si="23"/>
        <v>0</v>
      </c>
      <c r="AR657" s="147" t="s">
        <v>594</v>
      </c>
      <c r="AT657" s="147" t="s">
        <v>280</v>
      </c>
      <c r="AU657" s="147" t="s">
        <v>90</v>
      </c>
      <c r="AY657" s="17" t="s">
        <v>277</v>
      </c>
      <c r="BE657" s="148">
        <f t="shared" si="24"/>
        <v>0</v>
      </c>
      <c r="BF657" s="148">
        <f t="shared" si="25"/>
        <v>0</v>
      </c>
      <c r="BG657" s="148">
        <f t="shared" si="26"/>
        <v>0</v>
      </c>
      <c r="BH657" s="148">
        <f t="shared" si="27"/>
        <v>0</v>
      </c>
      <c r="BI657" s="148">
        <f t="shared" si="28"/>
        <v>0</v>
      </c>
      <c r="BJ657" s="17" t="s">
        <v>88</v>
      </c>
      <c r="BK657" s="148">
        <f t="shared" si="29"/>
        <v>0</v>
      </c>
      <c r="BL657" s="17" t="s">
        <v>594</v>
      </c>
      <c r="BM657" s="147" t="s">
        <v>1080</v>
      </c>
    </row>
    <row r="658" spans="2:65" s="1" customFormat="1" ht="16.5" customHeight="1">
      <c r="B658" s="135"/>
      <c r="C658" s="180" t="s">
        <v>1081</v>
      </c>
      <c r="D658" s="180" t="s">
        <v>395</v>
      </c>
      <c r="E658" s="181" t="s">
        <v>1082</v>
      </c>
      <c r="F658" s="182" t="s">
        <v>1083</v>
      </c>
      <c r="G658" s="183" t="s">
        <v>787</v>
      </c>
      <c r="H658" s="184">
        <v>4</v>
      </c>
      <c r="I658" s="185"/>
      <c r="J658" s="186">
        <f t="shared" si="20"/>
        <v>0</v>
      </c>
      <c r="K658" s="182" t="s">
        <v>1</v>
      </c>
      <c r="L658" s="187"/>
      <c r="M658" s="188" t="s">
        <v>1</v>
      </c>
      <c r="N658" s="189" t="s">
        <v>45</v>
      </c>
      <c r="P658" s="145">
        <f t="shared" si="21"/>
        <v>0</v>
      </c>
      <c r="Q658" s="145">
        <v>0</v>
      </c>
      <c r="R658" s="145">
        <f t="shared" si="22"/>
        <v>0</v>
      </c>
      <c r="S658" s="145">
        <v>0</v>
      </c>
      <c r="T658" s="146">
        <f t="shared" si="23"/>
        <v>0</v>
      </c>
      <c r="AR658" s="147" t="s">
        <v>858</v>
      </c>
      <c r="AT658" s="147" t="s">
        <v>395</v>
      </c>
      <c r="AU658" s="147" t="s">
        <v>90</v>
      </c>
      <c r="AY658" s="17" t="s">
        <v>277</v>
      </c>
      <c r="BE658" s="148">
        <f t="shared" si="24"/>
        <v>0</v>
      </c>
      <c r="BF658" s="148">
        <f t="shared" si="25"/>
        <v>0</v>
      </c>
      <c r="BG658" s="148">
        <f t="shared" si="26"/>
        <v>0</v>
      </c>
      <c r="BH658" s="148">
        <f t="shared" si="27"/>
        <v>0</v>
      </c>
      <c r="BI658" s="148">
        <f t="shared" si="28"/>
        <v>0</v>
      </c>
      <c r="BJ658" s="17" t="s">
        <v>88</v>
      </c>
      <c r="BK658" s="148">
        <f t="shared" si="29"/>
        <v>0</v>
      </c>
      <c r="BL658" s="17" t="s">
        <v>594</v>
      </c>
      <c r="BM658" s="147" t="s">
        <v>1084</v>
      </c>
    </row>
    <row r="659" spans="2:65" s="1" customFormat="1" ht="16.5" customHeight="1">
      <c r="B659" s="135"/>
      <c r="C659" s="180" t="s">
        <v>1085</v>
      </c>
      <c r="D659" s="180" t="s">
        <v>395</v>
      </c>
      <c r="E659" s="181" t="s">
        <v>1086</v>
      </c>
      <c r="F659" s="182" t="s">
        <v>1087</v>
      </c>
      <c r="G659" s="183" t="s">
        <v>787</v>
      </c>
      <c r="H659" s="184">
        <v>4</v>
      </c>
      <c r="I659" s="185"/>
      <c r="J659" s="186">
        <f t="shared" si="20"/>
        <v>0</v>
      </c>
      <c r="K659" s="182" t="s">
        <v>1</v>
      </c>
      <c r="L659" s="187"/>
      <c r="M659" s="188" t="s">
        <v>1</v>
      </c>
      <c r="N659" s="189" t="s">
        <v>45</v>
      </c>
      <c r="P659" s="145">
        <f t="shared" si="21"/>
        <v>0</v>
      </c>
      <c r="Q659" s="145">
        <v>0</v>
      </c>
      <c r="R659" s="145">
        <f t="shared" si="22"/>
        <v>0</v>
      </c>
      <c r="S659" s="145">
        <v>0</v>
      </c>
      <c r="T659" s="146">
        <f t="shared" si="23"/>
        <v>0</v>
      </c>
      <c r="AR659" s="147" t="s">
        <v>858</v>
      </c>
      <c r="AT659" s="147" t="s">
        <v>395</v>
      </c>
      <c r="AU659" s="147" t="s">
        <v>90</v>
      </c>
      <c r="AY659" s="17" t="s">
        <v>277</v>
      </c>
      <c r="BE659" s="148">
        <f t="shared" si="24"/>
        <v>0</v>
      </c>
      <c r="BF659" s="148">
        <f t="shared" si="25"/>
        <v>0</v>
      </c>
      <c r="BG659" s="148">
        <f t="shared" si="26"/>
        <v>0</v>
      </c>
      <c r="BH659" s="148">
        <f t="shared" si="27"/>
        <v>0</v>
      </c>
      <c r="BI659" s="148">
        <f t="shared" si="28"/>
        <v>0</v>
      </c>
      <c r="BJ659" s="17" t="s">
        <v>88</v>
      </c>
      <c r="BK659" s="148">
        <f t="shared" si="29"/>
        <v>0</v>
      </c>
      <c r="BL659" s="17" t="s">
        <v>594</v>
      </c>
      <c r="BM659" s="147" t="s">
        <v>1088</v>
      </c>
    </row>
    <row r="660" spans="2:65" s="1" customFormat="1" ht="16.5" customHeight="1">
      <c r="B660" s="135"/>
      <c r="C660" s="180" t="s">
        <v>1089</v>
      </c>
      <c r="D660" s="180" t="s">
        <v>395</v>
      </c>
      <c r="E660" s="181" t="s">
        <v>1090</v>
      </c>
      <c r="F660" s="182" t="s">
        <v>1091</v>
      </c>
      <c r="G660" s="183" t="s">
        <v>787</v>
      </c>
      <c r="H660" s="184">
        <v>4</v>
      </c>
      <c r="I660" s="185"/>
      <c r="J660" s="186">
        <f t="shared" si="20"/>
        <v>0</v>
      </c>
      <c r="K660" s="182" t="s">
        <v>1</v>
      </c>
      <c r="L660" s="187"/>
      <c r="M660" s="188" t="s">
        <v>1</v>
      </c>
      <c r="N660" s="189" t="s">
        <v>45</v>
      </c>
      <c r="P660" s="145">
        <f t="shared" si="21"/>
        <v>0</v>
      </c>
      <c r="Q660" s="145">
        <v>0</v>
      </c>
      <c r="R660" s="145">
        <f t="shared" si="22"/>
        <v>0</v>
      </c>
      <c r="S660" s="145">
        <v>0</v>
      </c>
      <c r="T660" s="146">
        <f t="shared" si="23"/>
        <v>0</v>
      </c>
      <c r="AR660" s="147" t="s">
        <v>858</v>
      </c>
      <c r="AT660" s="147" t="s">
        <v>395</v>
      </c>
      <c r="AU660" s="147" t="s">
        <v>90</v>
      </c>
      <c r="AY660" s="17" t="s">
        <v>277</v>
      </c>
      <c r="BE660" s="148">
        <f t="shared" si="24"/>
        <v>0</v>
      </c>
      <c r="BF660" s="148">
        <f t="shared" si="25"/>
        <v>0</v>
      </c>
      <c r="BG660" s="148">
        <f t="shared" si="26"/>
        <v>0</v>
      </c>
      <c r="BH660" s="148">
        <f t="shared" si="27"/>
        <v>0</v>
      </c>
      <c r="BI660" s="148">
        <f t="shared" si="28"/>
        <v>0</v>
      </c>
      <c r="BJ660" s="17" t="s">
        <v>88</v>
      </c>
      <c r="BK660" s="148">
        <f t="shared" si="29"/>
        <v>0</v>
      </c>
      <c r="BL660" s="17" t="s">
        <v>594</v>
      </c>
      <c r="BM660" s="147" t="s">
        <v>1092</v>
      </c>
    </row>
    <row r="661" spans="2:65" s="1" customFormat="1" ht="16.5" customHeight="1">
      <c r="B661" s="135"/>
      <c r="C661" s="180" t="s">
        <v>1093</v>
      </c>
      <c r="D661" s="180" t="s">
        <v>395</v>
      </c>
      <c r="E661" s="181" t="s">
        <v>1094</v>
      </c>
      <c r="F661" s="182" t="s">
        <v>1095</v>
      </c>
      <c r="G661" s="183" t="s">
        <v>787</v>
      </c>
      <c r="H661" s="184">
        <v>2</v>
      </c>
      <c r="I661" s="185"/>
      <c r="J661" s="186">
        <f t="shared" si="20"/>
        <v>0</v>
      </c>
      <c r="K661" s="182" t="s">
        <v>1</v>
      </c>
      <c r="L661" s="187"/>
      <c r="M661" s="188" t="s">
        <v>1</v>
      </c>
      <c r="N661" s="189" t="s">
        <v>45</v>
      </c>
      <c r="P661" s="145">
        <f t="shared" si="21"/>
        <v>0</v>
      </c>
      <c r="Q661" s="145">
        <v>0</v>
      </c>
      <c r="R661" s="145">
        <f t="shared" si="22"/>
        <v>0</v>
      </c>
      <c r="S661" s="145">
        <v>0</v>
      </c>
      <c r="T661" s="146">
        <f t="shared" si="23"/>
        <v>0</v>
      </c>
      <c r="AR661" s="147" t="s">
        <v>858</v>
      </c>
      <c r="AT661" s="147" t="s">
        <v>395</v>
      </c>
      <c r="AU661" s="147" t="s">
        <v>90</v>
      </c>
      <c r="AY661" s="17" t="s">
        <v>277</v>
      </c>
      <c r="BE661" s="148">
        <f t="shared" si="24"/>
        <v>0</v>
      </c>
      <c r="BF661" s="148">
        <f t="shared" si="25"/>
        <v>0</v>
      </c>
      <c r="BG661" s="148">
        <f t="shared" si="26"/>
        <v>0</v>
      </c>
      <c r="BH661" s="148">
        <f t="shared" si="27"/>
        <v>0</v>
      </c>
      <c r="BI661" s="148">
        <f t="shared" si="28"/>
        <v>0</v>
      </c>
      <c r="BJ661" s="17" t="s">
        <v>88</v>
      </c>
      <c r="BK661" s="148">
        <f t="shared" si="29"/>
        <v>0</v>
      </c>
      <c r="BL661" s="17" t="s">
        <v>594</v>
      </c>
      <c r="BM661" s="147" t="s">
        <v>1096</v>
      </c>
    </row>
    <row r="662" spans="2:65" s="1" customFormat="1" ht="24.2" customHeight="1">
      <c r="B662" s="135"/>
      <c r="C662" s="136" t="s">
        <v>1097</v>
      </c>
      <c r="D662" s="136" t="s">
        <v>280</v>
      </c>
      <c r="E662" s="137" t="s">
        <v>1098</v>
      </c>
      <c r="F662" s="138" t="s">
        <v>1099</v>
      </c>
      <c r="G662" s="139" t="s">
        <v>787</v>
      </c>
      <c r="H662" s="140">
        <v>4</v>
      </c>
      <c r="I662" s="141"/>
      <c r="J662" s="142">
        <f t="shared" si="20"/>
        <v>0</v>
      </c>
      <c r="K662" s="138" t="s">
        <v>1</v>
      </c>
      <c r="L662" s="32"/>
      <c r="M662" s="143" t="s">
        <v>1</v>
      </c>
      <c r="N662" s="144" t="s">
        <v>45</v>
      </c>
      <c r="P662" s="145">
        <f t="shared" si="21"/>
        <v>0</v>
      </c>
      <c r="Q662" s="145">
        <v>4.0000000000000003E-5</v>
      </c>
      <c r="R662" s="145">
        <f t="shared" si="22"/>
        <v>1.6000000000000001E-4</v>
      </c>
      <c r="S662" s="145">
        <v>0</v>
      </c>
      <c r="T662" s="146">
        <f t="shared" si="23"/>
        <v>0</v>
      </c>
      <c r="AR662" s="147" t="s">
        <v>594</v>
      </c>
      <c r="AT662" s="147" t="s">
        <v>280</v>
      </c>
      <c r="AU662" s="147" t="s">
        <v>90</v>
      </c>
      <c r="AY662" s="17" t="s">
        <v>277</v>
      </c>
      <c r="BE662" s="148">
        <f t="shared" si="24"/>
        <v>0</v>
      </c>
      <c r="BF662" s="148">
        <f t="shared" si="25"/>
        <v>0</v>
      </c>
      <c r="BG662" s="148">
        <f t="shared" si="26"/>
        <v>0</v>
      </c>
      <c r="BH662" s="148">
        <f t="shared" si="27"/>
        <v>0</v>
      </c>
      <c r="BI662" s="148">
        <f t="shared" si="28"/>
        <v>0</v>
      </c>
      <c r="BJ662" s="17" t="s">
        <v>88</v>
      </c>
      <c r="BK662" s="148">
        <f t="shared" si="29"/>
        <v>0</v>
      </c>
      <c r="BL662" s="17" t="s">
        <v>594</v>
      </c>
      <c r="BM662" s="147" t="s">
        <v>1100</v>
      </c>
    </row>
    <row r="663" spans="2:65" s="1" customFormat="1" ht="16.5" customHeight="1">
      <c r="B663" s="135"/>
      <c r="C663" s="136" t="s">
        <v>1101</v>
      </c>
      <c r="D663" s="136" t="s">
        <v>280</v>
      </c>
      <c r="E663" s="137" t="s">
        <v>967</v>
      </c>
      <c r="F663" s="138" t="s">
        <v>968</v>
      </c>
      <c r="G663" s="139" t="s">
        <v>787</v>
      </c>
      <c r="H663" s="140">
        <v>2</v>
      </c>
      <c r="I663" s="141"/>
      <c r="J663" s="142">
        <f t="shared" si="20"/>
        <v>0</v>
      </c>
      <c r="K663" s="138" t="s">
        <v>283</v>
      </c>
      <c r="L663" s="32"/>
      <c r="M663" s="143" t="s">
        <v>1</v>
      </c>
      <c r="N663" s="144" t="s">
        <v>45</v>
      </c>
      <c r="P663" s="145">
        <f t="shared" si="21"/>
        <v>0</v>
      </c>
      <c r="Q663" s="145">
        <v>0</v>
      </c>
      <c r="R663" s="145">
        <f t="shared" si="22"/>
        <v>0</v>
      </c>
      <c r="S663" s="145">
        <v>0</v>
      </c>
      <c r="T663" s="146">
        <f t="shared" si="23"/>
        <v>0</v>
      </c>
      <c r="AR663" s="147" t="s">
        <v>594</v>
      </c>
      <c r="AT663" s="147" t="s">
        <v>280</v>
      </c>
      <c r="AU663" s="147" t="s">
        <v>90</v>
      </c>
      <c r="AY663" s="17" t="s">
        <v>277</v>
      </c>
      <c r="BE663" s="148">
        <f t="shared" si="24"/>
        <v>0</v>
      </c>
      <c r="BF663" s="148">
        <f t="shared" si="25"/>
        <v>0</v>
      </c>
      <c r="BG663" s="148">
        <f t="shared" si="26"/>
        <v>0</v>
      </c>
      <c r="BH663" s="148">
        <f t="shared" si="27"/>
        <v>0</v>
      </c>
      <c r="BI663" s="148">
        <f t="shared" si="28"/>
        <v>0</v>
      </c>
      <c r="BJ663" s="17" t="s">
        <v>88</v>
      </c>
      <c r="BK663" s="148">
        <f t="shared" si="29"/>
        <v>0</v>
      </c>
      <c r="BL663" s="17" t="s">
        <v>594</v>
      </c>
      <c r="BM663" s="147" t="s">
        <v>1102</v>
      </c>
    </row>
    <row r="664" spans="2:65" s="1" customFormat="1" ht="16.5" customHeight="1">
      <c r="B664" s="135"/>
      <c r="C664" s="180" t="s">
        <v>1103</v>
      </c>
      <c r="D664" s="180" t="s">
        <v>395</v>
      </c>
      <c r="E664" s="181" t="s">
        <v>1104</v>
      </c>
      <c r="F664" s="182" t="s">
        <v>972</v>
      </c>
      <c r="G664" s="183" t="s">
        <v>787</v>
      </c>
      <c r="H664" s="184">
        <v>2</v>
      </c>
      <c r="I664" s="185"/>
      <c r="J664" s="186">
        <f t="shared" si="20"/>
        <v>0</v>
      </c>
      <c r="K664" s="182" t="s">
        <v>1</v>
      </c>
      <c r="L664" s="187"/>
      <c r="M664" s="188" t="s">
        <v>1</v>
      </c>
      <c r="N664" s="189" t="s">
        <v>45</v>
      </c>
      <c r="P664" s="145">
        <f t="shared" si="21"/>
        <v>0</v>
      </c>
      <c r="Q664" s="145">
        <v>0</v>
      </c>
      <c r="R664" s="145">
        <f t="shared" si="22"/>
        <v>0</v>
      </c>
      <c r="S664" s="145">
        <v>0</v>
      </c>
      <c r="T664" s="146">
        <f t="shared" si="23"/>
        <v>0</v>
      </c>
      <c r="AR664" s="147" t="s">
        <v>858</v>
      </c>
      <c r="AT664" s="147" t="s">
        <v>395</v>
      </c>
      <c r="AU664" s="147" t="s">
        <v>90</v>
      </c>
      <c r="AY664" s="17" t="s">
        <v>277</v>
      </c>
      <c r="BE664" s="148">
        <f t="shared" si="24"/>
        <v>0</v>
      </c>
      <c r="BF664" s="148">
        <f t="shared" si="25"/>
        <v>0</v>
      </c>
      <c r="BG664" s="148">
        <f t="shared" si="26"/>
        <v>0</v>
      </c>
      <c r="BH664" s="148">
        <f t="shared" si="27"/>
        <v>0</v>
      </c>
      <c r="BI664" s="148">
        <f t="shared" si="28"/>
        <v>0</v>
      </c>
      <c r="BJ664" s="17" t="s">
        <v>88</v>
      </c>
      <c r="BK664" s="148">
        <f t="shared" si="29"/>
        <v>0</v>
      </c>
      <c r="BL664" s="17" t="s">
        <v>594</v>
      </c>
      <c r="BM664" s="147" t="s">
        <v>1105</v>
      </c>
    </row>
    <row r="665" spans="2:65" s="1" customFormat="1" ht="19.5">
      <c r="B665" s="32"/>
      <c r="D665" s="150" t="s">
        <v>384</v>
      </c>
      <c r="F665" s="177" t="s">
        <v>974</v>
      </c>
      <c r="I665" s="178"/>
      <c r="L665" s="32"/>
      <c r="M665" s="179"/>
      <c r="T665" s="56"/>
      <c r="AT665" s="17" t="s">
        <v>384</v>
      </c>
      <c r="AU665" s="17" t="s">
        <v>90</v>
      </c>
    </row>
    <row r="666" spans="2:65" s="1" customFormat="1" ht="16.5" customHeight="1">
      <c r="B666" s="135"/>
      <c r="C666" s="136" t="s">
        <v>1106</v>
      </c>
      <c r="D666" s="136" t="s">
        <v>280</v>
      </c>
      <c r="E666" s="137" t="s">
        <v>1107</v>
      </c>
      <c r="F666" s="138" t="s">
        <v>1108</v>
      </c>
      <c r="G666" s="139" t="s">
        <v>787</v>
      </c>
      <c r="H666" s="140">
        <v>4</v>
      </c>
      <c r="I666" s="141"/>
      <c r="J666" s="142">
        <f t="shared" ref="J666:J675" si="30">ROUND(I666*H666,2)</f>
        <v>0</v>
      </c>
      <c r="K666" s="138" t="s">
        <v>283</v>
      </c>
      <c r="L666" s="32"/>
      <c r="M666" s="143" t="s">
        <v>1</v>
      </c>
      <c r="N666" s="144" t="s">
        <v>45</v>
      </c>
      <c r="P666" s="145">
        <f t="shared" ref="P666:P675" si="31">O666*H666</f>
        <v>0</v>
      </c>
      <c r="Q666" s="145">
        <v>3.0000000000000001E-5</v>
      </c>
      <c r="R666" s="145">
        <f t="shared" ref="R666:R675" si="32">Q666*H666</f>
        <v>1.2E-4</v>
      </c>
      <c r="S666" s="145">
        <v>0</v>
      </c>
      <c r="T666" s="146">
        <f t="shared" ref="T666:T675" si="33">S666*H666</f>
        <v>0</v>
      </c>
      <c r="AR666" s="147" t="s">
        <v>594</v>
      </c>
      <c r="AT666" s="147" t="s">
        <v>280</v>
      </c>
      <c r="AU666" s="147" t="s">
        <v>90</v>
      </c>
      <c r="AY666" s="17" t="s">
        <v>277</v>
      </c>
      <c r="BE666" s="148">
        <f t="shared" ref="BE666:BE675" si="34">IF(N666="základní",J666,0)</f>
        <v>0</v>
      </c>
      <c r="BF666" s="148">
        <f t="shared" ref="BF666:BF675" si="35">IF(N666="snížená",J666,0)</f>
        <v>0</v>
      </c>
      <c r="BG666" s="148">
        <f t="shared" ref="BG666:BG675" si="36">IF(N666="zákl. přenesená",J666,0)</f>
        <v>0</v>
      </c>
      <c r="BH666" s="148">
        <f t="shared" ref="BH666:BH675" si="37">IF(N666="sníž. přenesená",J666,0)</f>
        <v>0</v>
      </c>
      <c r="BI666" s="148">
        <f t="shared" ref="BI666:BI675" si="38">IF(N666="nulová",J666,0)</f>
        <v>0</v>
      </c>
      <c r="BJ666" s="17" t="s">
        <v>88</v>
      </c>
      <c r="BK666" s="148">
        <f t="shared" ref="BK666:BK675" si="39">ROUND(I666*H666,2)</f>
        <v>0</v>
      </c>
      <c r="BL666" s="17" t="s">
        <v>594</v>
      </c>
      <c r="BM666" s="147" t="s">
        <v>1109</v>
      </c>
    </row>
    <row r="667" spans="2:65" s="1" customFormat="1" ht="16.5" customHeight="1">
      <c r="B667" s="135"/>
      <c r="C667" s="180" t="s">
        <v>1110</v>
      </c>
      <c r="D667" s="180" t="s">
        <v>395</v>
      </c>
      <c r="E667" s="181" t="s">
        <v>1111</v>
      </c>
      <c r="F667" s="182" t="s">
        <v>1112</v>
      </c>
      <c r="G667" s="183" t="s">
        <v>787</v>
      </c>
      <c r="H667" s="184">
        <v>4</v>
      </c>
      <c r="I667" s="185"/>
      <c r="J667" s="186">
        <f t="shared" si="30"/>
        <v>0</v>
      </c>
      <c r="K667" s="182" t="s">
        <v>1</v>
      </c>
      <c r="L667" s="187"/>
      <c r="M667" s="188" t="s">
        <v>1</v>
      </c>
      <c r="N667" s="189" t="s">
        <v>45</v>
      </c>
      <c r="P667" s="145">
        <f t="shared" si="31"/>
        <v>0</v>
      </c>
      <c r="Q667" s="145">
        <v>0</v>
      </c>
      <c r="R667" s="145">
        <f t="shared" si="32"/>
        <v>0</v>
      </c>
      <c r="S667" s="145">
        <v>0</v>
      </c>
      <c r="T667" s="146">
        <f t="shared" si="33"/>
        <v>0</v>
      </c>
      <c r="AR667" s="147" t="s">
        <v>858</v>
      </c>
      <c r="AT667" s="147" t="s">
        <v>395</v>
      </c>
      <c r="AU667" s="147" t="s">
        <v>90</v>
      </c>
      <c r="AY667" s="17" t="s">
        <v>277</v>
      </c>
      <c r="BE667" s="148">
        <f t="shared" si="34"/>
        <v>0</v>
      </c>
      <c r="BF667" s="148">
        <f t="shared" si="35"/>
        <v>0</v>
      </c>
      <c r="BG667" s="148">
        <f t="shared" si="36"/>
        <v>0</v>
      </c>
      <c r="BH667" s="148">
        <f t="shared" si="37"/>
        <v>0</v>
      </c>
      <c r="BI667" s="148">
        <f t="shared" si="38"/>
        <v>0</v>
      </c>
      <c r="BJ667" s="17" t="s">
        <v>88</v>
      </c>
      <c r="BK667" s="148">
        <f t="shared" si="39"/>
        <v>0</v>
      </c>
      <c r="BL667" s="17" t="s">
        <v>594</v>
      </c>
      <c r="BM667" s="147" t="s">
        <v>1113</v>
      </c>
    </row>
    <row r="668" spans="2:65" s="1" customFormat="1" ht="16.5" customHeight="1">
      <c r="B668" s="135"/>
      <c r="C668" s="136" t="s">
        <v>1114</v>
      </c>
      <c r="D668" s="136" t="s">
        <v>280</v>
      </c>
      <c r="E668" s="137" t="s">
        <v>976</v>
      </c>
      <c r="F668" s="138" t="s">
        <v>977</v>
      </c>
      <c r="G668" s="139" t="s">
        <v>787</v>
      </c>
      <c r="H668" s="140">
        <v>5</v>
      </c>
      <c r="I668" s="141"/>
      <c r="J668" s="142">
        <f t="shared" si="30"/>
        <v>0</v>
      </c>
      <c r="K668" s="138" t="s">
        <v>283</v>
      </c>
      <c r="L668" s="32"/>
      <c r="M668" s="143" t="s">
        <v>1</v>
      </c>
      <c r="N668" s="144" t="s">
        <v>45</v>
      </c>
      <c r="P668" s="145">
        <f t="shared" si="31"/>
        <v>0</v>
      </c>
      <c r="Q668" s="145">
        <v>0</v>
      </c>
      <c r="R668" s="145">
        <f t="shared" si="32"/>
        <v>0</v>
      </c>
      <c r="S668" s="145">
        <v>0</v>
      </c>
      <c r="T668" s="146">
        <f t="shared" si="33"/>
        <v>0</v>
      </c>
      <c r="AR668" s="147" t="s">
        <v>594</v>
      </c>
      <c r="AT668" s="147" t="s">
        <v>280</v>
      </c>
      <c r="AU668" s="147" t="s">
        <v>90</v>
      </c>
      <c r="AY668" s="17" t="s">
        <v>277</v>
      </c>
      <c r="BE668" s="148">
        <f t="shared" si="34"/>
        <v>0</v>
      </c>
      <c r="BF668" s="148">
        <f t="shared" si="35"/>
        <v>0</v>
      </c>
      <c r="BG668" s="148">
        <f t="shared" si="36"/>
        <v>0</v>
      </c>
      <c r="BH668" s="148">
        <f t="shared" si="37"/>
        <v>0</v>
      </c>
      <c r="BI668" s="148">
        <f t="shared" si="38"/>
        <v>0</v>
      </c>
      <c r="BJ668" s="17" t="s">
        <v>88</v>
      </c>
      <c r="BK668" s="148">
        <f t="shared" si="39"/>
        <v>0</v>
      </c>
      <c r="BL668" s="17" t="s">
        <v>594</v>
      </c>
      <c r="BM668" s="147" t="s">
        <v>1115</v>
      </c>
    </row>
    <row r="669" spans="2:65" s="1" customFormat="1" ht="16.5" customHeight="1">
      <c r="B669" s="135"/>
      <c r="C669" s="180" t="s">
        <v>1116</v>
      </c>
      <c r="D669" s="180" t="s">
        <v>395</v>
      </c>
      <c r="E669" s="181" t="s">
        <v>1117</v>
      </c>
      <c r="F669" s="182" t="s">
        <v>981</v>
      </c>
      <c r="G669" s="183" t="s">
        <v>787</v>
      </c>
      <c r="H669" s="184">
        <v>5</v>
      </c>
      <c r="I669" s="185"/>
      <c r="J669" s="186">
        <f t="shared" si="30"/>
        <v>0</v>
      </c>
      <c r="K669" s="182" t="s">
        <v>1</v>
      </c>
      <c r="L669" s="187"/>
      <c r="M669" s="188" t="s">
        <v>1</v>
      </c>
      <c r="N669" s="189" t="s">
        <v>45</v>
      </c>
      <c r="P669" s="145">
        <f t="shared" si="31"/>
        <v>0</v>
      </c>
      <c r="Q669" s="145">
        <v>0</v>
      </c>
      <c r="R669" s="145">
        <f t="shared" si="32"/>
        <v>0</v>
      </c>
      <c r="S669" s="145">
        <v>0</v>
      </c>
      <c r="T669" s="146">
        <f t="shared" si="33"/>
        <v>0</v>
      </c>
      <c r="AR669" s="147" t="s">
        <v>858</v>
      </c>
      <c r="AT669" s="147" t="s">
        <v>395</v>
      </c>
      <c r="AU669" s="147" t="s">
        <v>90</v>
      </c>
      <c r="AY669" s="17" t="s">
        <v>277</v>
      </c>
      <c r="BE669" s="148">
        <f t="shared" si="34"/>
        <v>0</v>
      </c>
      <c r="BF669" s="148">
        <f t="shared" si="35"/>
        <v>0</v>
      </c>
      <c r="BG669" s="148">
        <f t="shared" si="36"/>
        <v>0</v>
      </c>
      <c r="BH669" s="148">
        <f t="shared" si="37"/>
        <v>0</v>
      </c>
      <c r="BI669" s="148">
        <f t="shared" si="38"/>
        <v>0</v>
      </c>
      <c r="BJ669" s="17" t="s">
        <v>88</v>
      </c>
      <c r="BK669" s="148">
        <f t="shared" si="39"/>
        <v>0</v>
      </c>
      <c r="BL669" s="17" t="s">
        <v>594</v>
      </c>
      <c r="BM669" s="147" t="s">
        <v>1118</v>
      </c>
    </row>
    <row r="670" spans="2:65" s="1" customFormat="1" ht="16.5" customHeight="1">
      <c r="B670" s="135"/>
      <c r="C670" s="136" t="s">
        <v>1119</v>
      </c>
      <c r="D670" s="136" t="s">
        <v>280</v>
      </c>
      <c r="E670" s="137" t="s">
        <v>993</v>
      </c>
      <c r="F670" s="138" t="s">
        <v>994</v>
      </c>
      <c r="G670" s="139" t="s">
        <v>787</v>
      </c>
      <c r="H670" s="140">
        <v>2</v>
      </c>
      <c r="I670" s="141"/>
      <c r="J670" s="142">
        <f t="shared" si="30"/>
        <v>0</v>
      </c>
      <c r="K670" s="138" t="s">
        <v>283</v>
      </c>
      <c r="L670" s="32"/>
      <c r="M670" s="143" t="s">
        <v>1</v>
      </c>
      <c r="N670" s="144" t="s">
        <v>45</v>
      </c>
      <c r="P670" s="145">
        <f t="shared" si="31"/>
        <v>0</v>
      </c>
      <c r="Q670" s="145">
        <v>3.7200000000000002E-3</v>
      </c>
      <c r="R670" s="145">
        <f t="shared" si="32"/>
        <v>7.4400000000000004E-3</v>
      </c>
      <c r="S670" s="145">
        <v>0</v>
      </c>
      <c r="T670" s="146">
        <f t="shared" si="33"/>
        <v>0</v>
      </c>
      <c r="AR670" s="147" t="s">
        <v>594</v>
      </c>
      <c r="AT670" s="147" t="s">
        <v>280</v>
      </c>
      <c r="AU670" s="147" t="s">
        <v>90</v>
      </c>
      <c r="AY670" s="17" t="s">
        <v>277</v>
      </c>
      <c r="BE670" s="148">
        <f t="shared" si="34"/>
        <v>0</v>
      </c>
      <c r="BF670" s="148">
        <f t="shared" si="35"/>
        <v>0</v>
      </c>
      <c r="BG670" s="148">
        <f t="shared" si="36"/>
        <v>0</v>
      </c>
      <c r="BH670" s="148">
        <f t="shared" si="37"/>
        <v>0</v>
      </c>
      <c r="BI670" s="148">
        <f t="shared" si="38"/>
        <v>0</v>
      </c>
      <c r="BJ670" s="17" t="s">
        <v>88</v>
      </c>
      <c r="BK670" s="148">
        <f t="shared" si="39"/>
        <v>0</v>
      </c>
      <c r="BL670" s="17" t="s">
        <v>594</v>
      </c>
      <c r="BM670" s="147" t="s">
        <v>1120</v>
      </c>
    </row>
    <row r="671" spans="2:65" s="1" customFormat="1" ht="16.5" customHeight="1">
      <c r="B671" s="135"/>
      <c r="C671" s="136" t="s">
        <v>1121</v>
      </c>
      <c r="D671" s="136" t="s">
        <v>280</v>
      </c>
      <c r="E671" s="137" t="s">
        <v>1122</v>
      </c>
      <c r="F671" s="138" t="s">
        <v>1123</v>
      </c>
      <c r="G671" s="139" t="s">
        <v>787</v>
      </c>
      <c r="H671" s="140">
        <v>2</v>
      </c>
      <c r="I671" s="141"/>
      <c r="J671" s="142">
        <f t="shared" si="30"/>
        <v>0</v>
      </c>
      <c r="K671" s="138" t="s">
        <v>1</v>
      </c>
      <c r="L671" s="32"/>
      <c r="M671" s="143" t="s">
        <v>1</v>
      </c>
      <c r="N671" s="144" t="s">
        <v>45</v>
      </c>
      <c r="P671" s="145">
        <f t="shared" si="31"/>
        <v>0</v>
      </c>
      <c r="Q671" s="145">
        <v>0</v>
      </c>
      <c r="R671" s="145">
        <f t="shared" si="32"/>
        <v>0</v>
      </c>
      <c r="S671" s="145">
        <v>0</v>
      </c>
      <c r="T671" s="146">
        <f t="shared" si="33"/>
        <v>0</v>
      </c>
      <c r="AR671" s="147" t="s">
        <v>594</v>
      </c>
      <c r="AT671" s="147" t="s">
        <v>280</v>
      </c>
      <c r="AU671" s="147" t="s">
        <v>90</v>
      </c>
      <c r="AY671" s="17" t="s">
        <v>277</v>
      </c>
      <c r="BE671" s="148">
        <f t="shared" si="34"/>
        <v>0</v>
      </c>
      <c r="BF671" s="148">
        <f t="shared" si="35"/>
        <v>0</v>
      </c>
      <c r="BG671" s="148">
        <f t="shared" si="36"/>
        <v>0</v>
      </c>
      <c r="BH671" s="148">
        <f t="shared" si="37"/>
        <v>0</v>
      </c>
      <c r="BI671" s="148">
        <f t="shared" si="38"/>
        <v>0</v>
      </c>
      <c r="BJ671" s="17" t="s">
        <v>88</v>
      </c>
      <c r="BK671" s="148">
        <f t="shared" si="39"/>
        <v>0</v>
      </c>
      <c r="BL671" s="17" t="s">
        <v>594</v>
      </c>
      <c r="BM671" s="147" t="s">
        <v>1124</v>
      </c>
    </row>
    <row r="672" spans="2:65" s="1" customFormat="1" ht="24.2" customHeight="1">
      <c r="B672" s="135"/>
      <c r="C672" s="136" t="s">
        <v>1125</v>
      </c>
      <c r="D672" s="136" t="s">
        <v>280</v>
      </c>
      <c r="E672" s="137" t="s">
        <v>1126</v>
      </c>
      <c r="F672" s="138" t="s">
        <v>1127</v>
      </c>
      <c r="G672" s="139" t="s">
        <v>990</v>
      </c>
      <c r="H672" s="140">
        <v>1</v>
      </c>
      <c r="I672" s="141"/>
      <c r="J672" s="142">
        <f t="shared" si="30"/>
        <v>0</v>
      </c>
      <c r="K672" s="138" t="s">
        <v>1</v>
      </c>
      <c r="L672" s="32"/>
      <c r="M672" s="143" t="s">
        <v>1</v>
      </c>
      <c r="N672" s="144" t="s">
        <v>45</v>
      </c>
      <c r="P672" s="145">
        <f t="shared" si="31"/>
        <v>0</v>
      </c>
      <c r="Q672" s="145">
        <v>0</v>
      </c>
      <c r="R672" s="145">
        <f t="shared" si="32"/>
        <v>0</v>
      </c>
      <c r="S672" s="145">
        <v>0</v>
      </c>
      <c r="T672" s="146">
        <f t="shared" si="33"/>
        <v>0</v>
      </c>
      <c r="AR672" s="147" t="s">
        <v>594</v>
      </c>
      <c r="AT672" s="147" t="s">
        <v>280</v>
      </c>
      <c r="AU672" s="147" t="s">
        <v>90</v>
      </c>
      <c r="AY672" s="17" t="s">
        <v>277</v>
      </c>
      <c r="BE672" s="148">
        <f t="shared" si="34"/>
        <v>0</v>
      </c>
      <c r="BF672" s="148">
        <f t="shared" si="35"/>
        <v>0</v>
      </c>
      <c r="BG672" s="148">
        <f t="shared" si="36"/>
        <v>0</v>
      </c>
      <c r="BH672" s="148">
        <f t="shared" si="37"/>
        <v>0</v>
      </c>
      <c r="BI672" s="148">
        <f t="shared" si="38"/>
        <v>0</v>
      </c>
      <c r="BJ672" s="17" t="s">
        <v>88</v>
      </c>
      <c r="BK672" s="148">
        <f t="shared" si="39"/>
        <v>0</v>
      </c>
      <c r="BL672" s="17" t="s">
        <v>594</v>
      </c>
      <c r="BM672" s="147" t="s">
        <v>1128</v>
      </c>
    </row>
    <row r="673" spans="2:65" s="1" customFormat="1" ht="16.5" customHeight="1">
      <c r="B673" s="135"/>
      <c r="C673" s="136" t="s">
        <v>1129</v>
      </c>
      <c r="D673" s="136" t="s">
        <v>280</v>
      </c>
      <c r="E673" s="137" t="s">
        <v>1130</v>
      </c>
      <c r="F673" s="138" t="s">
        <v>1131</v>
      </c>
      <c r="G673" s="139" t="s">
        <v>787</v>
      </c>
      <c r="H673" s="140">
        <v>2</v>
      </c>
      <c r="I673" s="141"/>
      <c r="J673" s="142">
        <f t="shared" si="30"/>
        <v>0</v>
      </c>
      <c r="K673" s="138" t="s">
        <v>1</v>
      </c>
      <c r="L673" s="32"/>
      <c r="M673" s="143" t="s">
        <v>1</v>
      </c>
      <c r="N673" s="144" t="s">
        <v>45</v>
      </c>
      <c r="P673" s="145">
        <f t="shared" si="31"/>
        <v>0</v>
      </c>
      <c r="Q673" s="145">
        <v>0</v>
      </c>
      <c r="R673" s="145">
        <f t="shared" si="32"/>
        <v>0</v>
      </c>
      <c r="S673" s="145">
        <v>0</v>
      </c>
      <c r="T673" s="146">
        <f t="shared" si="33"/>
        <v>0</v>
      </c>
      <c r="AR673" s="147" t="s">
        <v>594</v>
      </c>
      <c r="AT673" s="147" t="s">
        <v>280</v>
      </c>
      <c r="AU673" s="147" t="s">
        <v>90</v>
      </c>
      <c r="AY673" s="17" t="s">
        <v>277</v>
      </c>
      <c r="BE673" s="148">
        <f t="shared" si="34"/>
        <v>0</v>
      </c>
      <c r="BF673" s="148">
        <f t="shared" si="35"/>
        <v>0</v>
      </c>
      <c r="BG673" s="148">
        <f t="shared" si="36"/>
        <v>0</v>
      </c>
      <c r="BH673" s="148">
        <f t="shared" si="37"/>
        <v>0</v>
      </c>
      <c r="BI673" s="148">
        <f t="shared" si="38"/>
        <v>0</v>
      </c>
      <c r="BJ673" s="17" t="s">
        <v>88</v>
      </c>
      <c r="BK673" s="148">
        <f t="shared" si="39"/>
        <v>0</v>
      </c>
      <c r="BL673" s="17" t="s">
        <v>594</v>
      </c>
      <c r="BM673" s="147" t="s">
        <v>1132</v>
      </c>
    </row>
    <row r="674" spans="2:65" s="1" customFormat="1" ht="21.75" customHeight="1">
      <c r="B674" s="135"/>
      <c r="C674" s="136" t="s">
        <v>1133</v>
      </c>
      <c r="D674" s="136" t="s">
        <v>280</v>
      </c>
      <c r="E674" s="137" t="s">
        <v>1134</v>
      </c>
      <c r="F674" s="138" t="s">
        <v>1135</v>
      </c>
      <c r="G674" s="139" t="s">
        <v>990</v>
      </c>
      <c r="H674" s="140">
        <v>1</v>
      </c>
      <c r="I674" s="141"/>
      <c r="J674" s="142">
        <f t="shared" si="30"/>
        <v>0</v>
      </c>
      <c r="K674" s="138" t="s">
        <v>1</v>
      </c>
      <c r="L674" s="32"/>
      <c r="M674" s="143" t="s">
        <v>1</v>
      </c>
      <c r="N674" s="144" t="s">
        <v>45</v>
      </c>
      <c r="P674" s="145">
        <f t="shared" si="31"/>
        <v>0</v>
      </c>
      <c r="Q674" s="145">
        <v>0</v>
      </c>
      <c r="R674" s="145">
        <f t="shared" si="32"/>
        <v>0</v>
      </c>
      <c r="S674" s="145">
        <v>0</v>
      </c>
      <c r="T674" s="146">
        <f t="shared" si="33"/>
        <v>0</v>
      </c>
      <c r="AR674" s="147" t="s">
        <v>594</v>
      </c>
      <c r="AT674" s="147" t="s">
        <v>280</v>
      </c>
      <c r="AU674" s="147" t="s">
        <v>90</v>
      </c>
      <c r="AY674" s="17" t="s">
        <v>277</v>
      </c>
      <c r="BE674" s="148">
        <f t="shared" si="34"/>
        <v>0</v>
      </c>
      <c r="BF674" s="148">
        <f t="shared" si="35"/>
        <v>0</v>
      </c>
      <c r="BG674" s="148">
        <f t="shared" si="36"/>
        <v>0</v>
      </c>
      <c r="BH674" s="148">
        <f t="shared" si="37"/>
        <v>0</v>
      </c>
      <c r="BI674" s="148">
        <f t="shared" si="38"/>
        <v>0</v>
      </c>
      <c r="BJ674" s="17" t="s">
        <v>88</v>
      </c>
      <c r="BK674" s="148">
        <f t="shared" si="39"/>
        <v>0</v>
      </c>
      <c r="BL674" s="17" t="s">
        <v>594</v>
      </c>
      <c r="BM674" s="147" t="s">
        <v>1136</v>
      </c>
    </row>
    <row r="675" spans="2:65" s="1" customFormat="1" ht="16.5" customHeight="1">
      <c r="B675" s="135"/>
      <c r="C675" s="136" t="s">
        <v>1137</v>
      </c>
      <c r="D675" s="136" t="s">
        <v>280</v>
      </c>
      <c r="E675" s="137" t="s">
        <v>1138</v>
      </c>
      <c r="F675" s="138" t="s">
        <v>1139</v>
      </c>
      <c r="G675" s="139" t="s">
        <v>990</v>
      </c>
      <c r="H675" s="140">
        <v>1</v>
      </c>
      <c r="I675" s="141"/>
      <c r="J675" s="142">
        <f t="shared" si="30"/>
        <v>0</v>
      </c>
      <c r="K675" s="138" t="s">
        <v>1</v>
      </c>
      <c r="L675" s="32"/>
      <c r="M675" s="143" t="s">
        <v>1</v>
      </c>
      <c r="N675" s="144" t="s">
        <v>45</v>
      </c>
      <c r="P675" s="145">
        <f t="shared" si="31"/>
        <v>0</v>
      </c>
      <c r="Q675" s="145">
        <v>0</v>
      </c>
      <c r="R675" s="145">
        <f t="shared" si="32"/>
        <v>0</v>
      </c>
      <c r="S675" s="145">
        <v>0</v>
      </c>
      <c r="T675" s="146">
        <f t="shared" si="33"/>
        <v>0</v>
      </c>
      <c r="AR675" s="147" t="s">
        <v>594</v>
      </c>
      <c r="AT675" s="147" t="s">
        <v>280</v>
      </c>
      <c r="AU675" s="147" t="s">
        <v>90</v>
      </c>
      <c r="AY675" s="17" t="s">
        <v>277</v>
      </c>
      <c r="BE675" s="148">
        <f t="shared" si="34"/>
        <v>0</v>
      </c>
      <c r="BF675" s="148">
        <f t="shared" si="35"/>
        <v>0</v>
      </c>
      <c r="BG675" s="148">
        <f t="shared" si="36"/>
        <v>0</v>
      </c>
      <c r="BH675" s="148">
        <f t="shared" si="37"/>
        <v>0</v>
      </c>
      <c r="BI675" s="148">
        <f t="shared" si="38"/>
        <v>0</v>
      </c>
      <c r="BJ675" s="17" t="s">
        <v>88</v>
      </c>
      <c r="BK675" s="148">
        <f t="shared" si="39"/>
        <v>0</v>
      </c>
      <c r="BL675" s="17" t="s">
        <v>594</v>
      </c>
      <c r="BM675" s="147" t="s">
        <v>1140</v>
      </c>
    </row>
    <row r="676" spans="2:65" s="1" customFormat="1" ht="29.25">
      <c r="B676" s="32"/>
      <c r="D676" s="150" t="s">
        <v>384</v>
      </c>
      <c r="F676" s="177" t="s">
        <v>1141</v>
      </c>
      <c r="I676" s="178"/>
      <c r="L676" s="32"/>
      <c r="M676" s="179"/>
      <c r="T676" s="56"/>
      <c r="AT676" s="17" t="s">
        <v>384</v>
      </c>
      <c r="AU676" s="17" t="s">
        <v>90</v>
      </c>
    </row>
    <row r="677" spans="2:65" s="11" customFormat="1" ht="22.9" customHeight="1">
      <c r="B677" s="124"/>
      <c r="D677" s="125" t="s">
        <v>79</v>
      </c>
      <c r="E677" s="133" t="s">
        <v>1142</v>
      </c>
      <c r="F677" s="133" t="s">
        <v>1143</v>
      </c>
      <c r="I677" s="127"/>
      <c r="J677" s="134">
        <f>BK677</f>
        <v>0</v>
      </c>
      <c r="L677" s="124"/>
      <c r="M677" s="128"/>
      <c r="P677" s="129">
        <f>SUM(P678:P686)</f>
        <v>0</v>
      </c>
      <c r="R677" s="129">
        <f>SUM(R678:R686)</f>
        <v>0</v>
      </c>
      <c r="T677" s="130">
        <f>SUM(T678:T686)</f>
        <v>0.48</v>
      </c>
      <c r="AR677" s="125" t="s">
        <v>291</v>
      </c>
      <c r="AT677" s="131" t="s">
        <v>79</v>
      </c>
      <c r="AU677" s="131" t="s">
        <v>88</v>
      </c>
      <c r="AY677" s="125" t="s">
        <v>277</v>
      </c>
      <c r="BK677" s="132">
        <f>SUM(BK678:BK686)</f>
        <v>0</v>
      </c>
    </row>
    <row r="678" spans="2:65" s="1" customFormat="1" ht="33" customHeight="1">
      <c r="B678" s="135"/>
      <c r="C678" s="136" t="s">
        <v>1144</v>
      </c>
      <c r="D678" s="136" t="s">
        <v>280</v>
      </c>
      <c r="E678" s="137" t="s">
        <v>1145</v>
      </c>
      <c r="F678" s="138" t="s">
        <v>1146</v>
      </c>
      <c r="G678" s="139" t="s">
        <v>104</v>
      </c>
      <c r="H678" s="140">
        <v>23</v>
      </c>
      <c r="I678" s="141"/>
      <c r="J678" s="142">
        <f>ROUND(I678*H678,2)</f>
        <v>0</v>
      </c>
      <c r="K678" s="138" t="s">
        <v>283</v>
      </c>
      <c r="L678" s="32"/>
      <c r="M678" s="143" t="s">
        <v>1</v>
      </c>
      <c r="N678" s="144" t="s">
        <v>45</v>
      </c>
      <c r="P678" s="145">
        <f>O678*H678</f>
        <v>0</v>
      </c>
      <c r="Q678" s="145">
        <v>0</v>
      </c>
      <c r="R678" s="145">
        <f>Q678*H678</f>
        <v>0</v>
      </c>
      <c r="S678" s="145">
        <v>0</v>
      </c>
      <c r="T678" s="146">
        <f>S678*H678</f>
        <v>0</v>
      </c>
      <c r="AR678" s="147" t="s">
        <v>594</v>
      </c>
      <c r="AT678" s="147" t="s">
        <v>280</v>
      </c>
      <c r="AU678" s="147" t="s">
        <v>90</v>
      </c>
      <c r="AY678" s="17" t="s">
        <v>277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7" t="s">
        <v>88</v>
      </c>
      <c r="BK678" s="148">
        <f>ROUND(I678*H678,2)</f>
        <v>0</v>
      </c>
      <c r="BL678" s="17" t="s">
        <v>594</v>
      </c>
      <c r="BM678" s="147" t="s">
        <v>1147</v>
      </c>
    </row>
    <row r="679" spans="2:65" s="13" customFormat="1" ht="11.25">
      <c r="B679" s="156"/>
      <c r="D679" s="150" t="s">
        <v>285</v>
      </c>
      <c r="E679" s="157" t="s">
        <v>1</v>
      </c>
      <c r="F679" s="158" t="s">
        <v>1148</v>
      </c>
      <c r="H679" s="159">
        <v>9</v>
      </c>
      <c r="I679" s="160"/>
      <c r="L679" s="156"/>
      <c r="M679" s="161"/>
      <c r="T679" s="162"/>
      <c r="AT679" s="157" t="s">
        <v>285</v>
      </c>
      <c r="AU679" s="157" t="s">
        <v>90</v>
      </c>
      <c r="AV679" s="13" t="s">
        <v>90</v>
      </c>
      <c r="AW679" s="13" t="s">
        <v>36</v>
      </c>
      <c r="AX679" s="13" t="s">
        <v>80</v>
      </c>
      <c r="AY679" s="157" t="s">
        <v>277</v>
      </c>
    </row>
    <row r="680" spans="2:65" s="13" customFormat="1" ht="11.25">
      <c r="B680" s="156"/>
      <c r="D680" s="150" t="s">
        <v>285</v>
      </c>
      <c r="E680" s="157" t="s">
        <v>1</v>
      </c>
      <c r="F680" s="158" t="s">
        <v>1149</v>
      </c>
      <c r="H680" s="159">
        <v>14</v>
      </c>
      <c r="I680" s="160"/>
      <c r="L680" s="156"/>
      <c r="M680" s="161"/>
      <c r="T680" s="162"/>
      <c r="AT680" s="157" t="s">
        <v>285</v>
      </c>
      <c r="AU680" s="157" t="s">
        <v>90</v>
      </c>
      <c r="AV680" s="13" t="s">
        <v>90</v>
      </c>
      <c r="AW680" s="13" t="s">
        <v>36</v>
      </c>
      <c r="AX680" s="13" t="s">
        <v>80</v>
      </c>
      <c r="AY680" s="157" t="s">
        <v>277</v>
      </c>
    </row>
    <row r="681" spans="2:65" s="15" customFormat="1" ht="11.25">
      <c r="B681" s="170"/>
      <c r="D681" s="150" t="s">
        <v>285</v>
      </c>
      <c r="E681" s="171" t="s">
        <v>1</v>
      </c>
      <c r="F681" s="172" t="s">
        <v>293</v>
      </c>
      <c r="H681" s="173">
        <v>23</v>
      </c>
      <c r="I681" s="174"/>
      <c r="L681" s="170"/>
      <c r="M681" s="175"/>
      <c r="T681" s="176"/>
      <c r="AT681" s="171" t="s">
        <v>285</v>
      </c>
      <c r="AU681" s="171" t="s">
        <v>90</v>
      </c>
      <c r="AV681" s="15" t="s">
        <v>152</v>
      </c>
      <c r="AW681" s="15" t="s">
        <v>36</v>
      </c>
      <c r="AX681" s="15" t="s">
        <v>88</v>
      </c>
      <c r="AY681" s="171" t="s">
        <v>277</v>
      </c>
    </row>
    <row r="682" spans="2:65" s="1" customFormat="1" ht="37.9" customHeight="1">
      <c r="B682" s="135"/>
      <c r="C682" s="180" t="s">
        <v>1150</v>
      </c>
      <c r="D682" s="180" t="s">
        <v>395</v>
      </c>
      <c r="E682" s="181" t="s">
        <v>1151</v>
      </c>
      <c r="F682" s="182" t="s">
        <v>1152</v>
      </c>
      <c r="G682" s="183" t="s">
        <v>787</v>
      </c>
      <c r="H682" s="184">
        <v>15</v>
      </c>
      <c r="I682" s="185"/>
      <c r="J682" s="186">
        <f>ROUND(I682*H682,2)</f>
        <v>0</v>
      </c>
      <c r="K682" s="182" t="s">
        <v>1</v>
      </c>
      <c r="L682" s="187"/>
      <c r="M682" s="188" t="s">
        <v>1</v>
      </c>
      <c r="N682" s="189" t="s">
        <v>45</v>
      </c>
      <c r="P682" s="145">
        <f>O682*H682</f>
        <v>0</v>
      </c>
      <c r="Q682" s="145">
        <v>0</v>
      </c>
      <c r="R682" s="145">
        <f>Q682*H682</f>
        <v>0</v>
      </c>
      <c r="S682" s="145">
        <v>0</v>
      </c>
      <c r="T682" s="146">
        <f>S682*H682</f>
        <v>0</v>
      </c>
      <c r="AR682" s="147" t="s">
        <v>858</v>
      </c>
      <c r="AT682" s="147" t="s">
        <v>395</v>
      </c>
      <c r="AU682" s="147" t="s">
        <v>90</v>
      </c>
      <c r="AY682" s="17" t="s">
        <v>277</v>
      </c>
      <c r="BE682" s="148">
        <f>IF(N682="základní",J682,0)</f>
        <v>0</v>
      </c>
      <c r="BF682" s="148">
        <f>IF(N682="snížená",J682,0)</f>
        <v>0</v>
      </c>
      <c r="BG682" s="148">
        <f>IF(N682="zákl. přenesená",J682,0)</f>
        <v>0</v>
      </c>
      <c r="BH682" s="148">
        <f>IF(N682="sníž. přenesená",J682,0)</f>
        <v>0</v>
      </c>
      <c r="BI682" s="148">
        <f>IF(N682="nulová",J682,0)</f>
        <v>0</v>
      </c>
      <c r="BJ682" s="17" t="s">
        <v>88</v>
      </c>
      <c r="BK682" s="148">
        <f>ROUND(I682*H682,2)</f>
        <v>0</v>
      </c>
      <c r="BL682" s="17" t="s">
        <v>594</v>
      </c>
      <c r="BM682" s="147" t="s">
        <v>1153</v>
      </c>
    </row>
    <row r="683" spans="2:65" s="1" customFormat="1" ht="37.9" customHeight="1">
      <c r="B683" s="135"/>
      <c r="C683" s="180" t="s">
        <v>1154</v>
      </c>
      <c r="D683" s="180" t="s">
        <v>395</v>
      </c>
      <c r="E683" s="181" t="s">
        <v>1155</v>
      </c>
      <c r="F683" s="182" t="s">
        <v>1156</v>
      </c>
      <c r="G683" s="183" t="s">
        <v>787</v>
      </c>
      <c r="H683" s="184">
        <v>14</v>
      </c>
      <c r="I683" s="185"/>
      <c r="J683" s="186">
        <f>ROUND(I683*H683,2)</f>
        <v>0</v>
      </c>
      <c r="K683" s="182" t="s">
        <v>1</v>
      </c>
      <c r="L683" s="187"/>
      <c r="M683" s="188" t="s">
        <v>1</v>
      </c>
      <c r="N683" s="189" t="s">
        <v>45</v>
      </c>
      <c r="P683" s="145">
        <f>O683*H683</f>
        <v>0</v>
      </c>
      <c r="Q683" s="145">
        <v>0</v>
      </c>
      <c r="R683" s="145">
        <f>Q683*H683</f>
        <v>0</v>
      </c>
      <c r="S683" s="145">
        <v>0</v>
      </c>
      <c r="T683" s="146">
        <f>S683*H683</f>
        <v>0</v>
      </c>
      <c r="AR683" s="147" t="s">
        <v>858</v>
      </c>
      <c r="AT683" s="147" t="s">
        <v>395</v>
      </c>
      <c r="AU683" s="147" t="s">
        <v>90</v>
      </c>
      <c r="AY683" s="17" t="s">
        <v>277</v>
      </c>
      <c r="BE683" s="148">
        <f>IF(N683="základní",J683,0)</f>
        <v>0</v>
      </c>
      <c r="BF683" s="148">
        <f>IF(N683="snížená",J683,0)</f>
        <v>0</v>
      </c>
      <c r="BG683" s="148">
        <f>IF(N683="zákl. přenesená",J683,0)</f>
        <v>0</v>
      </c>
      <c r="BH683" s="148">
        <f>IF(N683="sníž. přenesená",J683,0)</f>
        <v>0</v>
      </c>
      <c r="BI683" s="148">
        <f>IF(N683="nulová",J683,0)</f>
        <v>0</v>
      </c>
      <c r="BJ683" s="17" t="s">
        <v>88</v>
      </c>
      <c r="BK683" s="148">
        <f>ROUND(I683*H683,2)</f>
        <v>0</v>
      </c>
      <c r="BL683" s="17" t="s">
        <v>594</v>
      </c>
      <c r="BM683" s="147" t="s">
        <v>1157</v>
      </c>
    </row>
    <row r="684" spans="2:65" s="13" customFormat="1" ht="11.25">
      <c r="B684" s="156"/>
      <c r="D684" s="150" t="s">
        <v>285</v>
      </c>
      <c r="E684" s="157" t="s">
        <v>1</v>
      </c>
      <c r="F684" s="158" t="s">
        <v>1158</v>
      </c>
      <c r="H684" s="159">
        <v>14</v>
      </c>
      <c r="I684" s="160"/>
      <c r="L684" s="156"/>
      <c r="M684" s="161"/>
      <c r="T684" s="162"/>
      <c r="AT684" s="157" t="s">
        <v>285</v>
      </c>
      <c r="AU684" s="157" t="s">
        <v>90</v>
      </c>
      <c r="AV684" s="13" t="s">
        <v>90</v>
      </c>
      <c r="AW684" s="13" t="s">
        <v>36</v>
      </c>
      <c r="AX684" s="13" t="s">
        <v>80</v>
      </c>
      <c r="AY684" s="157" t="s">
        <v>277</v>
      </c>
    </row>
    <row r="685" spans="2:65" s="15" customFormat="1" ht="11.25">
      <c r="B685" s="170"/>
      <c r="D685" s="150" t="s">
        <v>285</v>
      </c>
      <c r="E685" s="171" t="s">
        <v>1</v>
      </c>
      <c r="F685" s="172" t="s">
        <v>293</v>
      </c>
      <c r="H685" s="173">
        <v>14</v>
      </c>
      <c r="I685" s="174"/>
      <c r="L685" s="170"/>
      <c r="M685" s="175"/>
      <c r="T685" s="176"/>
      <c r="AT685" s="171" t="s">
        <v>285</v>
      </c>
      <c r="AU685" s="171" t="s">
        <v>90</v>
      </c>
      <c r="AV685" s="15" t="s">
        <v>152</v>
      </c>
      <c r="AW685" s="15" t="s">
        <v>36</v>
      </c>
      <c r="AX685" s="15" t="s">
        <v>88</v>
      </c>
      <c r="AY685" s="171" t="s">
        <v>277</v>
      </c>
    </row>
    <row r="686" spans="2:65" s="1" customFormat="1" ht="37.9" customHeight="1">
      <c r="B686" s="135"/>
      <c r="C686" s="136" t="s">
        <v>1159</v>
      </c>
      <c r="D686" s="136" t="s">
        <v>280</v>
      </c>
      <c r="E686" s="137" t="s">
        <v>1160</v>
      </c>
      <c r="F686" s="138" t="s">
        <v>1161</v>
      </c>
      <c r="G686" s="139" t="s">
        <v>104</v>
      </c>
      <c r="H686" s="140">
        <v>6</v>
      </c>
      <c r="I686" s="141"/>
      <c r="J686" s="142">
        <f>ROUND(I686*H686,2)</f>
        <v>0</v>
      </c>
      <c r="K686" s="138" t="s">
        <v>283</v>
      </c>
      <c r="L686" s="32"/>
      <c r="M686" s="143" t="s">
        <v>1</v>
      </c>
      <c r="N686" s="144" t="s">
        <v>45</v>
      </c>
      <c r="P686" s="145">
        <f>O686*H686</f>
        <v>0</v>
      </c>
      <c r="Q686" s="145">
        <v>0</v>
      </c>
      <c r="R686" s="145">
        <f>Q686*H686</f>
        <v>0</v>
      </c>
      <c r="S686" s="145">
        <v>0.08</v>
      </c>
      <c r="T686" s="146">
        <f>S686*H686</f>
        <v>0.48</v>
      </c>
      <c r="AR686" s="147" t="s">
        <v>594</v>
      </c>
      <c r="AT686" s="147" t="s">
        <v>280</v>
      </c>
      <c r="AU686" s="147" t="s">
        <v>90</v>
      </c>
      <c r="AY686" s="17" t="s">
        <v>277</v>
      </c>
      <c r="BE686" s="148">
        <f>IF(N686="základní",J686,0)</f>
        <v>0</v>
      </c>
      <c r="BF686" s="148">
        <f>IF(N686="snížená",J686,0)</f>
        <v>0</v>
      </c>
      <c r="BG686" s="148">
        <f>IF(N686="zákl. přenesená",J686,0)</f>
        <v>0</v>
      </c>
      <c r="BH686" s="148">
        <f>IF(N686="sníž. přenesená",J686,0)</f>
        <v>0</v>
      </c>
      <c r="BI686" s="148">
        <f>IF(N686="nulová",J686,0)</f>
        <v>0</v>
      </c>
      <c r="BJ686" s="17" t="s">
        <v>88</v>
      </c>
      <c r="BK686" s="148">
        <f>ROUND(I686*H686,2)</f>
        <v>0</v>
      </c>
      <c r="BL686" s="17" t="s">
        <v>594</v>
      </c>
      <c r="BM686" s="147" t="s">
        <v>1162</v>
      </c>
    </row>
    <row r="687" spans="2:65" s="11" customFormat="1" ht="25.9" customHeight="1">
      <c r="B687" s="124"/>
      <c r="D687" s="125" t="s">
        <v>79</v>
      </c>
      <c r="E687" s="126" t="s">
        <v>1163</v>
      </c>
      <c r="F687" s="126" t="s">
        <v>1164</v>
      </c>
      <c r="I687" s="127"/>
      <c r="J687" s="115">
        <f>BK687</f>
        <v>0</v>
      </c>
      <c r="L687" s="124"/>
      <c r="M687" s="128"/>
      <c r="P687" s="129">
        <f>P688+P691+P694</f>
        <v>0</v>
      </c>
      <c r="R687" s="129">
        <f>R688+R691+R694</f>
        <v>0</v>
      </c>
      <c r="T687" s="130">
        <f>T688+T691+T694</f>
        <v>0</v>
      </c>
      <c r="AR687" s="125" t="s">
        <v>309</v>
      </c>
      <c r="AT687" s="131" t="s">
        <v>79</v>
      </c>
      <c r="AU687" s="131" t="s">
        <v>80</v>
      </c>
      <c r="AY687" s="125" t="s">
        <v>277</v>
      </c>
      <c r="BK687" s="132">
        <f>BK688+BK691+BK694</f>
        <v>0</v>
      </c>
    </row>
    <row r="688" spans="2:65" s="11" customFormat="1" ht="22.9" customHeight="1">
      <c r="B688" s="124"/>
      <c r="D688" s="125" t="s">
        <v>79</v>
      </c>
      <c r="E688" s="133" t="s">
        <v>1165</v>
      </c>
      <c r="F688" s="133" t="s">
        <v>1166</v>
      </c>
      <c r="I688" s="127"/>
      <c r="J688" s="134">
        <f>BK688</f>
        <v>0</v>
      </c>
      <c r="L688" s="124"/>
      <c r="M688" s="128"/>
      <c r="P688" s="129">
        <f>SUM(P689:P690)</f>
        <v>0</v>
      </c>
      <c r="R688" s="129">
        <f>SUM(R689:R690)</f>
        <v>0</v>
      </c>
      <c r="T688" s="130">
        <f>SUM(T689:T690)</f>
        <v>0</v>
      </c>
      <c r="AR688" s="125" t="s">
        <v>309</v>
      </c>
      <c r="AT688" s="131" t="s">
        <v>79</v>
      </c>
      <c r="AU688" s="131" t="s">
        <v>88</v>
      </c>
      <c r="AY688" s="125" t="s">
        <v>277</v>
      </c>
      <c r="BK688" s="132">
        <f>SUM(BK689:BK690)</f>
        <v>0</v>
      </c>
    </row>
    <row r="689" spans="2:65" s="1" customFormat="1" ht="16.5" customHeight="1">
      <c r="B689" s="135"/>
      <c r="C689" s="136" t="s">
        <v>1167</v>
      </c>
      <c r="D689" s="136" t="s">
        <v>280</v>
      </c>
      <c r="E689" s="137" t="s">
        <v>1168</v>
      </c>
      <c r="F689" s="138" t="s">
        <v>1169</v>
      </c>
      <c r="G689" s="139" t="s">
        <v>990</v>
      </c>
      <c r="H689" s="140">
        <v>2</v>
      </c>
      <c r="I689" s="141"/>
      <c r="J689" s="142">
        <f>ROUND(I689*H689,2)</f>
        <v>0</v>
      </c>
      <c r="K689" s="138" t="s">
        <v>283</v>
      </c>
      <c r="L689" s="32"/>
      <c r="M689" s="143" t="s">
        <v>1</v>
      </c>
      <c r="N689" s="144" t="s">
        <v>45</v>
      </c>
      <c r="P689" s="145">
        <f>O689*H689</f>
        <v>0</v>
      </c>
      <c r="Q689" s="145">
        <v>0</v>
      </c>
      <c r="R689" s="145">
        <f>Q689*H689</f>
        <v>0</v>
      </c>
      <c r="S689" s="145">
        <v>0</v>
      </c>
      <c r="T689" s="146">
        <f>S689*H689</f>
        <v>0</v>
      </c>
      <c r="AR689" s="147" t="s">
        <v>1170</v>
      </c>
      <c r="AT689" s="147" t="s">
        <v>280</v>
      </c>
      <c r="AU689" s="147" t="s">
        <v>90</v>
      </c>
      <c r="AY689" s="17" t="s">
        <v>277</v>
      </c>
      <c r="BE689" s="148">
        <f>IF(N689="základní",J689,0)</f>
        <v>0</v>
      </c>
      <c r="BF689" s="148">
        <f>IF(N689="snížená",J689,0)</f>
        <v>0</v>
      </c>
      <c r="BG689" s="148">
        <f>IF(N689="zákl. přenesená",J689,0)</f>
        <v>0</v>
      </c>
      <c r="BH689" s="148">
        <f>IF(N689="sníž. přenesená",J689,0)</f>
        <v>0</v>
      </c>
      <c r="BI689" s="148">
        <f>IF(N689="nulová",J689,0)</f>
        <v>0</v>
      </c>
      <c r="BJ689" s="17" t="s">
        <v>88</v>
      </c>
      <c r="BK689" s="148">
        <f>ROUND(I689*H689,2)</f>
        <v>0</v>
      </c>
      <c r="BL689" s="17" t="s">
        <v>1170</v>
      </c>
      <c r="BM689" s="147" t="s">
        <v>1171</v>
      </c>
    </row>
    <row r="690" spans="2:65" s="1" customFormat="1" ht="16.5" customHeight="1">
      <c r="B690" s="135"/>
      <c r="C690" s="136" t="s">
        <v>1172</v>
      </c>
      <c r="D690" s="136" t="s">
        <v>280</v>
      </c>
      <c r="E690" s="137" t="s">
        <v>1173</v>
      </c>
      <c r="F690" s="138" t="s">
        <v>1174</v>
      </c>
      <c r="G690" s="139" t="s">
        <v>990</v>
      </c>
      <c r="H690" s="140">
        <v>2</v>
      </c>
      <c r="I690" s="141"/>
      <c r="J690" s="142">
        <f>ROUND(I690*H690,2)</f>
        <v>0</v>
      </c>
      <c r="K690" s="138" t="s">
        <v>283</v>
      </c>
      <c r="L690" s="32"/>
      <c r="M690" s="143" t="s">
        <v>1</v>
      </c>
      <c r="N690" s="144" t="s">
        <v>45</v>
      </c>
      <c r="P690" s="145">
        <f>O690*H690</f>
        <v>0</v>
      </c>
      <c r="Q690" s="145">
        <v>0</v>
      </c>
      <c r="R690" s="145">
        <f>Q690*H690</f>
        <v>0</v>
      </c>
      <c r="S690" s="145">
        <v>0</v>
      </c>
      <c r="T690" s="146">
        <f>S690*H690</f>
        <v>0</v>
      </c>
      <c r="AR690" s="147" t="s">
        <v>1170</v>
      </c>
      <c r="AT690" s="147" t="s">
        <v>280</v>
      </c>
      <c r="AU690" s="147" t="s">
        <v>90</v>
      </c>
      <c r="AY690" s="17" t="s">
        <v>277</v>
      </c>
      <c r="BE690" s="148">
        <f>IF(N690="základní",J690,0)</f>
        <v>0</v>
      </c>
      <c r="BF690" s="148">
        <f>IF(N690="snížená",J690,0)</f>
        <v>0</v>
      </c>
      <c r="BG690" s="148">
        <f>IF(N690="zákl. přenesená",J690,0)</f>
        <v>0</v>
      </c>
      <c r="BH690" s="148">
        <f>IF(N690="sníž. přenesená",J690,0)</f>
        <v>0</v>
      </c>
      <c r="BI690" s="148">
        <f>IF(N690="nulová",J690,0)</f>
        <v>0</v>
      </c>
      <c r="BJ690" s="17" t="s">
        <v>88</v>
      </c>
      <c r="BK690" s="148">
        <f>ROUND(I690*H690,2)</f>
        <v>0</v>
      </c>
      <c r="BL690" s="17" t="s">
        <v>1170</v>
      </c>
      <c r="BM690" s="147" t="s">
        <v>1175</v>
      </c>
    </row>
    <row r="691" spans="2:65" s="11" customFormat="1" ht="22.9" customHeight="1">
      <c r="B691" s="124"/>
      <c r="D691" s="125" t="s">
        <v>79</v>
      </c>
      <c r="E691" s="133" t="s">
        <v>1176</v>
      </c>
      <c r="F691" s="133" t="s">
        <v>1177</v>
      </c>
      <c r="I691" s="127"/>
      <c r="J691" s="134">
        <f>BK691</f>
        <v>0</v>
      </c>
      <c r="L691" s="124"/>
      <c r="M691" s="128"/>
      <c r="P691" s="129">
        <f>SUM(P692:P693)</f>
        <v>0</v>
      </c>
      <c r="R691" s="129">
        <f>SUM(R692:R693)</f>
        <v>0</v>
      </c>
      <c r="T691" s="130">
        <f>SUM(T692:T693)</f>
        <v>0</v>
      </c>
      <c r="AR691" s="125" t="s">
        <v>309</v>
      </c>
      <c r="AT691" s="131" t="s">
        <v>79</v>
      </c>
      <c r="AU691" s="131" t="s">
        <v>88</v>
      </c>
      <c r="AY691" s="125" t="s">
        <v>277</v>
      </c>
      <c r="BK691" s="132">
        <f>SUM(BK692:BK693)</f>
        <v>0</v>
      </c>
    </row>
    <row r="692" spans="2:65" s="1" customFormat="1" ht="16.5" customHeight="1">
      <c r="B692" s="135"/>
      <c r="C692" s="136" t="s">
        <v>1178</v>
      </c>
      <c r="D692" s="136" t="s">
        <v>280</v>
      </c>
      <c r="E692" s="137" t="s">
        <v>1179</v>
      </c>
      <c r="F692" s="138" t="s">
        <v>1177</v>
      </c>
      <c r="G692" s="139" t="s">
        <v>1180</v>
      </c>
      <c r="H692" s="190"/>
      <c r="I692" s="141"/>
      <c r="J692" s="142">
        <f>ROUND(I692*H692,2)</f>
        <v>0</v>
      </c>
      <c r="K692" s="138" t="s">
        <v>283</v>
      </c>
      <c r="L692" s="32"/>
      <c r="M692" s="143" t="s">
        <v>1</v>
      </c>
      <c r="N692" s="144" t="s">
        <v>45</v>
      </c>
      <c r="P692" s="145">
        <f>O692*H692</f>
        <v>0</v>
      </c>
      <c r="Q692" s="145">
        <v>0</v>
      </c>
      <c r="R692" s="145">
        <f>Q692*H692</f>
        <v>0</v>
      </c>
      <c r="S692" s="145">
        <v>0</v>
      </c>
      <c r="T692" s="146">
        <f>S692*H692</f>
        <v>0</v>
      </c>
      <c r="AR692" s="147" t="s">
        <v>1170</v>
      </c>
      <c r="AT692" s="147" t="s">
        <v>280</v>
      </c>
      <c r="AU692" s="147" t="s">
        <v>90</v>
      </c>
      <c r="AY692" s="17" t="s">
        <v>277</v>
      </c>
      <c r="BE692" s="148">
        <f>IF(N692="základní",J692,0)</f>
        <v>0</v>
      </c>
      <c r="BF692" s="148">
        <f>IF(N692="snížená",J692,0)</f>
        <v>0</v>
      </c>
      <c r="BG692" s="148">
        <f>IF(N692="zákl. přenesená",J692,0)</f>
        <v>0</v>
      </c>
      <c r="BH692" s="148">
        <f>IF(N692="sníž. přenesená",J692,0)</f>
        <v>0</v>
      </c>
      <c r="BI692" s="148">
        <f>IF(N692="nulová",J692,0)</f>
        <v>0</v>
      </c>
      <c r="BJ692" s="17" t="s">
        <v>88</v>
      </c>
      <c r="BK692" s="148">
        <f>ROUND(I692*H692,2)</f>
        <v>0</v>
      </c>
      <c r="BL692" s="17" t="s">
        <v>1170</v>
      </c>
      <c r="BM692" s="147" t="s">
        <v>1181</v>
      </c>
    </row>
    <row r="693" spans="2:65" s="13" customFormat="1" ht="11.25">
      <c r="B693" s="156"/>
      <c r="D693" s="150" t="s">
        <v>285</v>
      </c>
      <c r="E693" s="157" t="s">
        <v>1</v>
      </c>
      <c r="F693" s="158" t="s">
        <v>1182</v>
      </c>
      <c r="H693" s="159">
        <v>0.03</v>
      </c>
      <c r="I693" s="160"/>
      <c r="L693" s="156"/>
      <c r="M693" s="161"/>
      <c r="T693" s="162"/>
      <c r="AT693" s="157" t="s">
        <v>285</v>
      </c>
      <c r="AU693" s="157" t="s">
        <v>90</v>
      </c>
      <c r="AV693" s="13" t="s">
        <v>90</v>
      </c>
      <c r="AW693" s="13" t="s">
        <v>36</v>
      </c>
      <c r="AX693" s="13" t="s">
        <v>88</v>
      </c>
      <c r="AY693" s="157" t="s">
        <v>277</v>
      </c>
    </row>
    <row r="694" spans="2:65" s="11" customFormat="1" ht="22.9" customHeight="1">
      <c r="B694" s="124"/>
      <c r="D694" s="125" t="s">
        <v>79</v>
      </c>
      <c r="E694" s="133" t="s">
        <v>1183</v>
      </c>
      <c r="F694" s="133" t="s">
        <v>1184</v>
      </c>
      <c r="I694" s="127"/>
      <c r="J694" s="134">
        <f>BK694</f>
        <v>0</v>
      </c>
      <c r="L694" s="124"/>
      <c r="M694" s="128"/>
      <c r="P694" s="129">
        <f>SUM(P695:P702)</f>
        <v>0</v>
      </c>
      <c r="R694" s="129">
        <f>SUM(R695:R702)</f>
        <v>0</v>
      </c>
      <c r="T694" s="130">
        <f>SUM(T695:T702)</f>
        <v>0</v>
      </c>
      <c r="AR694" s="125" t="s">
        <v>309</v>
      </c>
      <c r="AT694" s="131" t="s">
        <v>79</v>
      </c>
      <c r="AU694" s="131" t="s">
        <v>88</v>
      </c>
      <c r="AY694" s="125" t="s">
        <v>277</v>
      </c>
      <c r="BK694" s="132">
        <f>SUM(BK695:BK702)</f>
        <v>0</v>
      </c>
    </row>
    <row r="695" spans="2:65" s="1" customFormat="1" ht="16.5" customHeight="1">
      <c r="B695" s="135"/>
      <c r="C695" s="136" t="s">
        <v>1185</v>
      </c>
      <c r="D695" s="136" t="s">
        <v>280</v>
      </c>
      <c r="E695" s="137" t="s">
        <v>1186</v>
      </c>
      <c r="F695" s="138" t="s">
        <v>1187</v>
      </c>
      <c r="G695" s="139" t="s">
        <v>990</v>
      </c>
      <c r="H695" s="140">
        <v>1</v>
      </c>
      <c r="I695" s="141"/>
      <c r="J695" s="142">
        <f>ROUND(I695*H695,2)</f>
        <v>0</v>
      </c>
      <c r="K695" s="138" t="s">
        <v>1</v>
      </c>
      <c r="L695" s="32"/>
      <c r="M695" s="143" t="s">
        <v>1</v>
      </c>
      <c r="N695" s="144" t="s">
        <v>45</v>
      </c>
      <c r="P695" s="145">
        <f>O695*H695</f>
        <v>0</v>
      </c>
      <c r="Q695" s="145">
        <v>0</v>
      </c>
      <c r="R695" s="145">
        <f>Q695*H695</f>
        <v>0</v>
      </c>
      <c r="S695" s="145">
        <v>0</v>
      </c>
      <c r="T695" s="146">
        <f>S695*H695</f>
        <v>0</v>
      </c>
      <c r="AR695" s="147" t="s">
        <v>1170</v>
      </c>
      <c r="AT695" s="147" t="s">
        <v>280</v>
      </c>
      <c r="AU695" s="147" t="s">
        <v>90</v>
      </c>
      <c r="AY695" s="17" t="s">
        <v>277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7" t="s">
        <v>88</v>
      </c>
      <c r="BK695" s="148">
        <f>ROUND(I695*H695,2)</f>
        <v>0</v>
      </c>
      <c r="BL695" s="17" t="s">
        <v>1170</v>
      </c>
      <c r="BM695" s="147" t="s">
        <v>1188</v>
      </c>
    </row>
    <row r="696" spans="2:65" s="1" customFormat="1" ht="16.5" customHeight="1">
      <c r="B696" s="135"/>
      <c r="C696" s="136" t="s">
        <v>1189</v>
      </c>
      <c r="D696" s="136" t="s">
        <v>280</v>
      </c>
      <c r="E696" s="137" t="s">
        <v>1190</v>
      </c>
      <c r="F696" s="138" t="s">
        <v>1191</v>
      </c>
      <c r="G696" s="139" t="s">
        <v>990</v>
      </c>
      <c r="H696" s="140">
        <v>1</v>
      </c>
      <c r="I696" s="141"/>
      <c r="J696" s="142">
        <f>ROUND(I696*H696,2)</f>
        <v>0</v>
      </c>
      <c r="K696" s="138" t="s">
        <v>1</v>
      </c>
      <c r="L696" s="32"/>
      <c r="M696" s="143" t="s">
        <v>1</v>
      </c>
      <c r="N696" s="144" t="s">
        <v>45</v>
      </c>
      <c r="P696" s="145">
        <f>O696*H696</f>
        <v>0</v>
      </c>
      <c r="Q696" s="145">
        <v>0</v>
      </c>
      <c r="R696" s="145">
        <f>Q696*H696</f>
        <v>0</v>
      </c>
      <c r="S696" s="145">
        <v>0</v>
      </c>
      <c r="T696" s="146">
        <f>S696*H696</f>
        <v>0</v>
      </c>
      <c r="AR696" s="147" t="s">
        <v>1170</v>
      </c>
      <c r="AT696" s="147" t="s">
        <v>280</v>
      </c>
      <c r="AU696" s="147" t="s">
        <v>90</v>
      </c>
      <c r="AY696" s="17" t="s">
        <v>277</v>
      </c>
      <c r="BE696" s="148">
        <f>IF(N696="základní",J696,0)</f>
        <v>0</v>
      </c>
      <c r="BF696" s="148">
        <f>IF(N696="snížená",J696,0)</f>
        <v>0</v>
      </c>
      <c r="BG696" s="148">
        <f>IF(N696="zákl. přenesená",J696,0)</f>
        <v>0</v>
      </c>
      <c r="BH696" s="148">
        <f>IF(N696="sníž. přenesená",J696,0)</f>
        <v>0</v>
      </c>
      <c r="BI696" s="148">
        <f>IF(N696="nulová",J696,0)</f>
        <v>0</v>
      </c>
      <c r="BJ696" s="17" t="s">
        <v>88</v>
      </c>
      <c r="BK696" s="148">
        <f>ROUND(I696*H696,2)</f>
        <v>0</v>
      </c>
      <c r="BL696" s="17" t="s">
        <v>1170</v>
      </c>
      <c r="BM696" s="147" t="s">
        <v>1192</v>
      </c>
    </row>
    <row r="697" spans="2:65" s="1" customFormat="1" ht="16.5" customHeight="1">
      <c r="B697" s="135"/>
      <c r="C697" s="136" t="s">
        <v>1193</v>
      </c>
      <c r="D697" s="136" t="s">
        <v>280</v>
      </c>
      <c r="E697" s="137" t="s">
        <v>1194</v>
      </c>
      <c r="F697" s="138" t="s">
        <v>1195</v>
      </c>
      <c r="G697" s="139" t="s">
        <v>990</v>
      </c>
      <c r="H697" s="140">
        <v>3</v>
      </c>
      <c r="I697" s="141"/>
      <c r="J697" s="142">
        <f>ROUND(I697*H697,2)</f>
        <v>0</v>
      </c>
      <c r="K697" s="138" t="s">
        <v>1</v>
      </c>
      <c r="L697" s="32"/>
      <c r="M697" s="143" t="s">
        <v>1</v>
      </c>
      <c r="N697" s="144" t="s">
        <v>45</v>
      </c>
      <c r="P697" s="145">
        <f>O697*H697</f>
        <v>0</v>
      </c>
      <c r="Q697" s="145">
        <v>0</v>
      </c>
      <c r="R697" s="145">
        <f>Q697*H697</f>
        <v>0</v>
      </c>
      <c r="S697" s="145">
        <v>0</v>
      </c>
      <c r="T697" s="146">
        <f>S697*H697</f>
        <v>0</v>
      </c>
      <c r="AR697" s="147" t="s">
        <v>1170</v>
      </c>
      <c r="AT697" s="147" t="s">
        <v>280</v>
      </c>
      <c r="AU697" s="147" t="s">
        <v>90</v>
      </c>
      <c r="AY697" s="17" t="s">
        <v>277</v>
      </c>
      <c r="BE697" s="148">
        <f>IF(N697="základní",J697,0)</f>
        <v>0</v>
      </c>
      <c r="BF697" s="148">
        <f>IF(N697="snížená",J697,0)</f>
        <v>0</v>
      </c>
      <c r="BG697" s="148">
        <f>IF(N697="zákl. přenesená",J697,0)</f>
        <v>0</v>
      </c>
      <c r="BH697" s="148">
        <f>IF(N697="sníž. přenesená",J697,0)</f>
        <v>0</v>
      </c>
      <c r="BI697" s="148">
        <f>IF(N697="nulová",J697,0)</f>
        <v>0</v>
      </c>
      <c r="BJ697" s="17" t="s">
        <v>88</v>
      </c>
      <c r="BK697" s="148">
        <f>ROUND(I697*H697,2)</f>
        <v>0</v>
      </c>
      <c r="BL697" s="17" t="s">
        <v>1170</v>
      </c>
      <c r="BM697" s="147" t="s">
        <v>1196</v>
      </c>
    </row>
    <row r="698" spans="2:65" s="1" customFormat="1" ht="19.5">
      <c r="B698" s="32"/>
      <c r="D698" s="150" t="s">
        <v>384</v>
      </c>
      <c r="F698" s="177" t="s">
        <v>1197</v>
      </c>
      <c r="I698" s="178"/>
      <c r="L698" s="32"/>
      <c r="M698" s="179"/>
      <c r="T698" s="56"/>
      <c r="AT698" s="17" t="s">
        <v>384</v>
      </c>
      <c r="AU698" s="17" t="s">
        <v>90</v>
      </c>
    </row>
    <row r="699" spans="2:65" s="1" customFormat="1" ht="16.5" customHeight="1">
      <c r="B699" s="135"/>
      <c r="C699" s="136" t="s">
        <v>1198</v>
      </c>
      <c r="D699" s="136" t="s">
        <v>280</v>
      </c>
      <c r="E699" s="137" t="s">
        <v>1199</v>
      </c>
      <c r="F699" s="138" t="s">
        <v>1200</v>
      </c>
      <c r="G699" s="139" t="s">
        <v>990</v>
      </c>
      <c r="H699" s="140">
        <v>4</v>
      </c>
      <c r="I699" s="141"/>
      <c r="J699" s="142">
        <f>ROUND(I699*H699,2)</f>
        <v>0</v>
      </c>
      <c r="K699" s="138" t="s">
        <v>1</v>
      </c>
      <c r="L699" s="32"/>
      <c r="M699" s="143" t="s">
        <v>1</v>
      </c>
      <c r="N699" s="144" t="s">
        <v>45</v>
      </c>
      <c r="P699" s="145">
        <f>O699*H699</f>
        <v>0</v>
      </c>
      <c r="Q699" s="145">
        <v>0</v>
      </c>
      <c r="R699" s="145">
        <f>Q699*H699</f>
        <v>0</v>
      </c>
      <c r="S699" s="145">
        <v>0</v>
      </c>
      <c r="T699" s="146">
        <f>S699*H699</f>
        <v>0</v>
      </c>
      <c r="AR699" s="147" t="s">
        <v>1170</v>
      </c>
      <c r="AT699" s="147" t="s">
        <v>280</v>
      </c>
      <c r="AU699" s="147" t="s">
        <v>90</v>
      </c>
      <c r="AY699" s="17" t="s">
        <v>277</v>
      </c>
      <c r="BE699" s="148">
        <f>IF(N699="základní",J699,0)</f>
        <v>0</v>
      </c>
      <c r="BF699" s="148">
        <f>IF(N699="snížená",J699,0)</f>
        <v>0</v>
      </c>
      <c r="BG699" s="148">
        <f>IF(N699="zákl. přenesená",J699,0)</f>
        <v>0</v>
      </c>
      <c r="BH699" s="148">
        <f>IF(N699="sníž. přenesená",J699,0)</f>
        <v>0</v>
      </c>
      <c r="BI699" s="148">
        <f>IF(N699="nulová",J699,0)</f>
        <v>0</v>
      </c>
      <c r="BJ699" s="17" t="s">
        <v>88</v>
      </c>
      <c r="BK699" s="148">
        <f>ROUND(I699*H699,2)</f>
        <v>0</v>
      </c>
      <c r="BL699" s="17" t="s">
        <v>1170</v>
      </c>
      <c r="BM699" s="147" t="s">
        <v>1201</v>
      </c>
    </row>
    <row r="700" spans="2:65" s="1" customFormat="1" ht="16.5" customHeight="1">
      <c r="B700" s="135"/>
      <c r="C700" s="136" t="s">
        <v>1202</v>
      </c>
      <c r="D700" s="136" t="s">
        <v>280</v>
      </c>
      <c r="E700" s="137" t="s">
        <v>1203</v>
      </c>
      <c r="F700" s="138" t="s">
        <v>1204</v>
      </c>
      <c r="G700" s="139" t="s">
        <v>990</v>
      </c>
      <c r="H700" s="140">
        <v>3</v>
      </c>
      <c r="I700" s="141"/>
      <c r="J700" s="142">
        <f>ROUND(I700*H700,2)</f>
        <v>0</v>
      </c>
      <c r="K700" s="138" t="s">
        <v>1</v>
      </c>
      <c r="L700" s="32"/>
      <c r="M700" s="143" t="s">
        <v>1</v>
      </c>
      <c r="N700" s="144" t="s">
        <v>45</v>
      </c>
      <c r="P700" s="145">
        <f>O700*H700</f>
        <v>0</v>
      </c>
      <c r="Q700" s="145">
        <v>0</v>
      </c>
      <c r="R700" s="145">
        <f>Q700*H700</f>
        <v>0</v>
      </c>
      <c r="S700" s="145">
        <v>0</v>
      </c>
      <c r="T700" s="146">
        <f>S700*H700</f>
        <v>0</v>
      </c>
      <c r="AR700" s="147" t="s">
        <v>1170</v>
      </c>
      <c r="AT700" s="147" t="s">
        <v>280</v>
      </c>
      <c r="AU700" s="147" t="s">
        <v>90</v>
      </c>
      <c r="AY700" s="17" t="s">
        <v>277</v>
      </c>
      <c r="BE700" s="148">
        <f>IF(N700="základní",J700,0)</f>
        <v>0</v>
      </c>
      <c r="BF700" s="148">
        <f>IF(N700="snížená",J700,0)</f>
        <v>0</v>
      </c>
      <c r="BG700" s="148">
        <f>IF(N700="zákl. přenesená",J700,0)</f>
        <v>0</v>
      </c>
      <c r="BH700" s="148">
        <f>IF(N700="sníž. přenesená",J700,0)</f>
        <v>0</v>
      </c>
      <c r="BI700" s="148">
        <f>IF(N700="nulová",J700,0)</f>
        <v>0</v>
      </c>
      <c r="BJ700" s="17" t="s">
        <v>88</v>
      </c>
      <c r="BK700" s="148">
        <f>ROUND(I700*H700,2)</f>
        <v>0</v>
      </c>
      <c r="BL700" s="17" t="s">
        <v>1170</v>
      </c>
      <c r="BM700" s="147" t="s">
        <v>1205</v>
      </c>
    </row>
    <row r="701" spans="2:65" s="1" customFormat="1" ht="16.5" customHeight="1">
      <c r="B701" s="135"/>
      <c r="C701" s="136" t="s">
        <v>1206</v>
      </c>
      <c r="D701" s="136" t="s">
        <v>280</v>
      </c>
      <c r="E701" s="137" t="s">
        <v>1207</v>
      </c>
      <c r="F701" s="138" t="s">
        <v>1208</v>
      </c>
      <c r="G701" s="139" t="s">
        <v>1180</v>
      </c>
      <c r="H701" s="190"/>
      <c r="I701" s="141"/>
      <c r="J701" s="142">
        <f>ROUND(I701*H701,2)</f>
        <v>0</v>
      </c>
      <c r="K701" s="138" t="s">
        <v>283</v>
      </c>
      <c r="L701" s="32"/>
      <c r="M701" s="143" t="s">
        <v>1</v>
      </c>
      <c r="N701" s="144" t="s">
        <v>45</v>
      </c>
      <c r="P701" s="145">
        <f>O701*H701</f>
        <v>0</v>
      </c>
      <c r="Q701" s="145">
        <v>0</v>
      </c>
      <c r="R701" s="145">
        <f>Q701*H701</f>
        <v>0</v>
      </c>
      <c r="S701" s="145">
        <v>0</v>
      </c>
      <c r="T701" s="146">
        <f>S701*H701</f>
        <v>0</v>
      </c>
      <c r="AR701" s="147" t="s">
        <v>1170</v>
      </c>
      <c r="AT701" s="147" t="s">
        <v>280</v>
      </c>
      <c r="AU701" s="147" t="s">
        <v>90</v>
      </c>
      <c r="AY701" s="17" t="s">
        <v>277</v>
      </c>
      <c r="BE701" s="148">
        <f>IF(N701="základní",J701,0)</f>
        <v>0</v>
      </c>
      <c r="BF701" s="148">
        <f>IF(N701="snížená",J701,0)</f>
        <v>0</v>
      </c>
      <c r="BG701" s="148">
        <f>IF(N701="zákl. přenesená",J701,0)</f>
        <v>0</v>
      </c>
      <c r="BH701" s="148">
        <f>IF(N701="sníž. přenesená",J701,0)</f>
        <v>0</v>
      </c>
      <c r="BI701" s="148">
        <f>IF(N701="nulová",J701,0)</f>
        <v>0</v>
      </c>
      <c r="BJ701" s="17" t="s">
        <v>88</v>
      </c>
      <c r="BK701" s="148">
        <f>ROUND(I701*H701,2)</f>
        <v>0</v>
      </c>
      <c r="BL701" s="17" t="s">
        <v>1170</v>
      </c>
      <c r="BM701" s="147" t="s">
        <v>1209</v>
      </c>
    </row>
    <row r="702" spans="2:65" s="13" customFormat="1" ht="11.25">
      <c r="B702" s="156"/>
      <c r="D702" s="150" t="s">
        <v>285</v>
      </c>
      <c r="E702" s="157" t="s">
        <v>1</v>
      </c>
      <c r="F702" s="158" t="s">
        <v>1210</v>
      </c>
      <c r="H702" s="159">
        <v>0.05</v>
      </c>
      <c r="I702" s="160"/>
      <c r="L702" s="156"/>
      <c r="M702" s="161"/>
      <c r="T702" s="162"/>
      <c r="AT702" s="157" t="s">
        <v>285</v>
      </c>
      <c r="AU702" s="157" t="s">
        <v>90</v>
      </c>
      <c r="AV702" s="13" t="s">
        <v>90</v>
      </c>
      <c r="AW702" s="13" t="s">
        <v>36</v>
      </c>
      <c r="AX702" s="13" t="s">
        <v>88</v>
      </c>
      <c r="AY702" s="157" t="s">
        <v>277</v>
      </c>
    </row>
    <row r="703" spans="2:65" s="1" customFormat="1" ht="49.9" customHeight="1">
      <c r="B703" s="32"/>
      <c r="E703" s="126" t="s">
        <v>1211</v>
      </c>
      <c r="F703" s="126" t="s">
        <v>1212</v>
      </c>
      <c r="J703" s="115">
        <f t="shared" ref="J703:J708" si="40">BK703</f>
        <v>0</v>
      </c>
      <c r="L703" s="32"/>
      <c r="M703" s="179"/>
      <c r="T703" s="56"/>
      <c r="AT703" s="17" t="s">
        <v>79</v>
      </c>
      <c r="AU703" s="17" t="s">
        <v>80</v>
      </c>
      <c r="AY703" s="17" t="s">
        <v>1213</v>
      </c>
      <c r="BK703" s="148">
        <f>SUM(BK704:BK708)</f>
        <v>0</v>
      </c>
    </row>
    <row r="704" spans="2:65" s="1" customFormat="1" ht="16.350000000000001" customHeight="1">
      <c r="B704" s="32"/>
      <c r="C704" s="191" t="s">
        <v>1</v>
      </c>
      <c r="D704" s="191" t="s">
        <v>280</v>
      </c>
      <c r="E704" s="192" t="s">
        <v>1</v>
      </c>
      <c r="F704" s="193" t="s">
        <v>1</v>
      </c>
      <c r="G704" s="194" t="s">
        <v>1</v>
      </c>
      <c r="H704" s="195"/>
      <c r="I704" s="196"/>
      <c r="J704" s="197">
        <f t="shared" si="40"/>
        <v>0</v>
      </c>
      <c r="K704" s="198"/>
      <c r="L704" s="32"/>
      <c r="M704" s="199" t="s">
        <v>1</v>
      </c>
      <c r="N704" s="200" t="s">
        <v>45</v>
      </c>
      <c r="T704" s="56"/>
      <c r="AT704" s="17" t="s">
        <v>1213</v>
      </c>
      <c r="AU704" s="17" t="s">
        <v>88</v>
      </c>
      <c r="AY704" s="17" t="s">
        <v>1213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7" t="s">
        <v>88</v>
      </c>
      <c r="BK704" s="148">
        <f>I704*H704</f>
        <v>0</v>
      </c>
    </row>
    <row r="705" spans="2:63" s="1" customFormat="1" ht="16.350000000000001" customHeight="1">
      <c r="B705" s="32"/>
      <c r="C705" s="191" t="s">
        <v>1</v>
      </c>
      <c r="D705" s="191" t="s">
        <v>280</v>
      </c>
      <c r="E705" s="192" t="s">
        <v>1</v>
      </c>
      <c r="F705" s="193" t="s">
        <v>1</v>
      </c>
      <c r="G705" s="194" t="s">
        <v>1</v>
      </c>
      <c r="H705" s="195"/>
      <c r="I705" s="196"/>
      <c r="J705" s="197">
        <f t="shared" si="40"/>
        <v>0</v>
      </c>
      <c r="K705" s="198"/>
      <c r="L705" s="32"/>
      <c r="M705" s="199" t="s">
        <v>1</v>
      </c>
      <c r="N705" s="200" t="s">
        <v>45</v>
      </c>
      <c r="T705" s="56"/>
      <c r="AT705" s="17" t="s">
        <v>1213</v>
      </c>
      <c r="AU705" s="17" t="s">
        <v>88</v>
      </c>
      <c r="AY705" s="17" t="s">
        <v>1213</v>
      </c>
      <c r="BE705" s="148">
        <f>IF(N705="základní",J705,0)</f>
        <v>0</v>
      </c>
      <c r="BF705" s="148">
        <f>IF(N705="snížená",J705,0)</f>
        <v>0</v>
      </c>
      <c r="BG705" s="148">
        <f>IF(N705="zákl. přenesená",J705,0)</f>
        <v>0</v>
      </c>
      <c r="BH705" s="148">
        <f>IF(N705="sníž. přenesená",J705,0)</f>
        <v>0</v>
      </c>
      <c r="BI705" s="148">
        <f>IF(N705="nulová",J705,0)</f>
        <v>0</v>
      </c>
      <c r="BJ705" s="17" t="s">
        <v>88</v>
      </c>
      <c r="BK705" s="148">
        <f>I705*H705</f>
        <v>0</v>
      </c>
    </row>
    <row r="706" spans="2:63" s="1" customFormat="1" ht="16.350000000000001" customHeight="1">
      <c r="B706" s="32"/>
      <c r="C706" s="191" t="s">
        <v>1</v>
      </c>
      <c r="D706" s="191" t="s">
        <v>280</v>
      </c>
      <c r="E706" s="192" t="s">
        <v>1</v>
      </c>
      <c r="F706" s="193" t="s">
        <v>1</v>
      </c>
      <c r="G706" s="194" t="s">
        <v>1</v>
      </c>
      <c r="H706" s="195"/>
      <c r="I706" s="196"/>
      <c r="J706" s="197">
        <f t="shared" si="40"/>
        <v>0</v>
      </c>
      <c r="K706" s="198"/>
      <c r="L706" s="32"/>
      <c r="M706" s="199" t="s">
        <v>1</v>
      </c>
      <c r="N706" s="200" t="s">
        <v>45</v>
      </c>
      <c r="T706" s="56"/>
      <c r="AT706" s="17" t="s">
        <v>1213</v>
      </c>
      <c r="AU706" s="17" t="s">
        <v>88</v>
      </c>
      <c r="AY706" s="17" t="s">
        <v>1213</v>
      </c>
      <c r="BE706" s="148">
        <f>IF(N706="základní",J706,0)</f>
        <v>0</v>
      </c>
      <c r="BF706" s="148">
        <f>IF(N706="snížená",J706,0)</f>
        <v>0</v>
      </c>
      <c r="BG706" s="148">
        <f>IF(N706="zákl. přenesená",J706,0)</f>
        <v>0</v>
      </c>
      <c r="BH706" s="148">
        <f>IF(N706="sníž. přenesená",J706,0)</f>
        <v>0</v>
      </c>
      <c r="BI706" s="148">
        <f>IF(N706="nulová",J706,0)</f>
        <v>0</v>
      </c>
      <c r="BJ706" s="17" t="s">
        <v>88</v>
      </c>
      <c r="BK706" s="148">
        <f>I706*H706</f>
        <v>0</v>
      </c>
    </row>
    <row r="707" spans="2:63" s="1" customFormat="1" ht="16.350000000000001" customHeight="1">
      <c r="B707" s="32"/>
      <c r="C707" s="191" t="s">
        <v>1</v>
      </c>
      <c r="D707" s="191" t="s">
        <v>280</v>
      </c>
      <c r="E707" s="192" t="s">
        <v>1</v>
      </c>
      <c r="F707" s="193" t="s">
        <v>1</v>
      </c>
      <c r="G707" s="194" t="s">
        <v>1</v>
      </c>
      <c r="H707" s="195"/>
      <c r="I707" s="196"/>
      <c r="J707" s="197">
        <f t="shared" si="40"/>
        <v>0</v>
      </c>
      <c r="K707" s="198"/>
      <c r="L707" s="32"/>
      <c r="M707" s="199" t="s">
        <v>1</v>
      </c>
      <c r="N707" s="200" t="s">
        <v>45</v>
      </c>
      <c r="T707" s="56"/>
      <c r="AT707" s="17" t="s">
        <v>1213</v>
      </c>
      <c r="AU707" s="17" t="s">
        <v>88</v>
      </c>
      <c r="AY707" s="17" t="s">
        <v>1213</v>
      </c>
      <c r="BE707" s="148">
        <f>IF(N707="základní",J707,0)</f>
        <v>0</v>
      </c>
      <c r="BF707" s="148">
        <f>IF(N707="snížená",J707,0)</f>
        <v>0</v>
      </c>
      <c r="BG707" s="148">
        <f>IF(N707="zákl. přenesená",J707,0)</f>
        <v>0</v>
      </c>
      <c r="BH707" s="148">
        <f>IF(N707="sníž. přenesená",J707,0)</f>
        <v>0</v>
      </c>
      <c r="BI707" s="148">
        <f>IF(N707="nulová",J707,0)</f>
        <v>0</v>
      </c>
      <c r="BJ707" s="17" t="s">
        <v>88</v>
      </c>
      <c r="BK707" s="148">
        <f>I707*H707</f>
        <v>0</v>
      </c>
    </row>
    <row r="708" spans="2:63" s="1" customFormat="1" ht="16.350000000000001" customHeight="1">
      <c r="B708" s="32"/>
      <c r="C708" s="191" t="s">
        <v>1</v>
      </c>
      <c r="D708" s="191" t="s">
        <v>280</v>
      </c>
      <c r="E708" s="192" t="s">
        <v>1</v>
      </c>
      <c r="F708" s="193" t="s">
        <v>1</v>
      </c>
      <c r="G708" s="194" t="s">
        <v>1</v>
      </c>
      <c r="H708" s="195"/>
      <c r="I708" s="196"/>
      <c r="J708" s="197">
        <f t="shared" si="40"/>
        <v>0</v>
      </c>
      <c r="K708" s="198"/>
      <c r="L708" s="32"/>
      <c r="M708" s="199" t="s">
        <v>1</v>
      </c>
      <c r="N708" s="200" t="s">
        <v>45</v>
      </c>
      <c r="O708" s="201"/>
      <c r="P708" s="201"/>
      <c r="Q708" s="201"/>
      <c r="R708" s="201"/>
      <c r="S708" s="201"/>
      <c r="T708" s="202"/>
      <c r="AT708" s="17" t="s">
        <v>1213</v>
      </c>
      <c r="AU708" s="17" t="s">
        <v>88</v>
      </c>
      <c r="AY708" s="17" t="s">
        <v>1213</v>
      </c>
      <c r="BE708" s="148">
        <f>IF(N708="základní",J708,0)</f>
        <v>0</v>
      </c>
      <c r="BF708" s="148">
        <f>IF(N708="snížená",J708,0)</f>
        <v>0</v>
      </c>
      <c r="BG708" s="148">
        <f>IF(N708="zákl. přenesená",J708,0)</f>
        <v>0</v>
      </c>
      <c r="BH708" s="148">
        <f>IF(N708="sníž. přenesená",J708,0)</f>
        <v>0</v>
      </c>
      <c r="BI708" s="148">
        <f>IF(N708="nulová",J708,0)</f>
        <v>0</v>
      </c>
      <c r="BJ708" s="17" t="s">
        <v>88</v>
      </c>
      <c r="BK708" s="148">
        <f>I708*H708</f>
        <v>0</v>
      </c>
    </row>
    <row r="709" spans="2:63" s="1" customFormat="1" ht="6.95" customHeight="1">
      <c r="B709" s="44"/>
      <c r="C709" s="45"/>
      <c r="D709" s="45"/>
      <c r="E709" s="45"/>
      <c r="F709" s="45"/>
      <c r="G709" s="45"/>
      <c r="H709" s="45"/>
      <c r="I709" s="45"/>
      <c r="J709" s="45"/>
      <c r="K709" s="45"/>
      <c r="L709" s="32"/>
    </row>
  </sheetData>
  <autoFilter ref="C135:K708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704:D709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704:N709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9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93</v>
      </c>
      <c r="AZ2" s="88" t="s">
        <v>131</v>
      </c>
      <c r="BA2" s="88" t="s">
        <v>132</v>
      </c>
      <c r="BB2" s="88" t="s">
        <v>96</v>
      </c>
      <c r="BC2" s="88" t="s">
        <v>1214</v>
      </c>
      <c r="BD2" s="88" t="s">
        <v>90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  <c r="AZ3" s="88" t="s">
        <v>116</v>
      </c>
      <c r="BA3" s="88" t="s">
        <v>117</v>
      </c>
      <c r="BB3" s="88" t="s">
        <v>96</v>
      </c>
      <c r="BC3" s="88" t="s">
        <v>152</v>
      </c>
      <c r="BD3" s="88" t="s">
        <v>90</v>
      </c>
    </row>
    <row r="4" spans="2:56" ht="24.95" customHeight="1">
      <c r="B4" s="20"/>
      <c r="D4" s="21" t="s">
        <v>101</v>
      </c>
      <c r="L4" s="20"/>
      <c r="M4" s="89" t="s">
        <v>10</v>
      </c>
      <c r="AT4" s="17" t="s">
        <v>3</v>
      </c>
      <c r="AZ4" s="88" t="s">
        <v>192</v>
      </c>
      <c r="BA4" s="88" t="s">
        <v>117</v>
      </c>
      <c r="BB4" s="88" t="s">
        <v>96</v>
      </c>
      <c r="BC4" s="88" t="s">
        <v>1215</v>
      </c>
      <c r="BD4" s="88" t="s">
        <v>90</v>
      </c>
    </row>
    <row r="5" spans="2:56" ht="6.95" customHeight="1">
      <c r="B5" s="20"/>
      <c r="L5" s="20"/>
      <c r="AZ5" s="88" t="s">
        <v>204</v>
      </c>
      <c r="BA5" s="88" t="s">
        <v>205</v>
      </c>
      <c r="BB5" s="88" t="s">
        <v>202</v>
      </c>
      <c r="BC5" s="88" t="s">
        <v>1216</v>
      </c>
      <c r="BD5" s="88" t="s">
        <v>90</v>
      </c>
    </row>
    <row r="6" spans="2:56" ht="12" customHeight="1">
      <c r="B6" s="20"/>
      <c r="D6" s="27" t="s">
        <v>16</v>
      </c>
      <c r="L6" s="20"/>
      <c r="AZ6" s="88" t="s">
        <v>120</v>
      </c>
      <c r="BA6" s="88" t="s">
        <v>121</v>
      </c>
      <c r="BB6" s="88" t="s">
        <v>96</v>
      </c>
      <c r="BC6" s="88" t="s">
        <v>1217</v>
      </c>
      <c r="BD6" s="88" t="s">
        <v>90</v>
      </c>
    </row>
    <row r="7" spans="2:56" ht="16.5" customHeight="1">
      <c r="B7" s="20"/>
      <c r="E7" s="250" t="str">
        <f>'Rekapitulace stavby'!K6</f>
        <v>Rekonstrukce silnice II/343 Hlinsko</v>
      </c>
      <c r="F7" s="251"/>
      <c r="G7" s="251"/>
      <c r="H7" s="251"/>
      <c r="L7" s="20"/>
      <c r="AZ7" s="88" t="s">
        <v>194</v>
      </c>
      <c r="BA7" s="88" t="s">
        <v>121</v>
      </c>
      <c r="BB7" s="88" t="s">
        <v>96</v>
      </c>
      <c r="BC7" s="88" t="s">
        <v>1218</v>
      </c>
      <c r="BD7" s="88" t="s">
        <v>90</v>
      </c>
    </row>
    <row r="8" spans="2:56" s="1" customFormat="1" ht="12" customHeight="1">
      <c r="B8" s="32"/>
      <c r="D8" s="27" t="s">
        <v>115</v>
      </c>
      <c r="L8" s="32"/>
      <c r="AZ8" s="88" t="s">
        <v>200</v>
      </c>
      <c r="BA8" s="88" t="s">
        <v>201</v>
      </c>
      <c r="BB8" s="88" t="s">
        <v>202</v>
      </c>
      <c r="BC8" s="88" t="s">
        <v>1219</v>
      </c>
      <c r="BD8" s="88" t="s">
        <v>90</v>
      </c>
    </row>
    <row r="9" spans="2:56" s="1" customFormat="1" ht="16.5" customHeight="1">
      <c r="B9" s="32"/>
      <c r="E9" s="230" t="s">
        <v>1220</v>
      </c>
      <c r="F9" s="252"/>
      <c r="G9" s="252"/>
      <c r="H9" s="252"/>
      <c r="L9" s="32"/>
      <c r="AZ9" s="88" t="s">
        <v>112</v>
      </c>
      <c r="BA9" s="88" t="s">
        <v>113</v>
      </c>
      <c r="BB9" s="88" t="s">
        <v>96</v>
      </c>
      <c r="BC9" s="88" t="s">
        <v>716</v>
      </c>
      <c r="BD9" s="88" t="s">
        <v>90</v>
      </c>
    </row>
    <row r="10" spans="2:56" s="1" customFormat="1" ht="11.25">
      <c r="B10" s="32"/>
      <c r="L10" s="32"/>
      <c r="AZ10" s="88" t="s">
        <v>190</v>
      </c>
      <c r="BA10" s="88" t="s">
        <v>113</v>
      </c>
      <c r="BB10" s="88" t="s">
        <v>139</v>
      </c>
      <c r="BC10" s="88" t="s">
        <v>1221</v>
      </c>
      <c r="BD10" s="88" t="s">
        <v>90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88" t="s">
        <v>210</v>
      </c>
      <c r="BA11" s="88" t="s">
        <v>142</v>
      </c>
      <c r="BB11" s="88" t="s">
        <v>104</v>
      </c>
      <c r="BC11" s="88" t="s">
        <v>163</v>
      </c>
      <c r="BD11" s="88" t="s">
        <v>90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12. 12. 2023</v>
      </c>
      <c r="L12" s="32"/>
      <c r="AZ12" s="88" t="s">
        <v>141</v>
      </c>
      <c r="BA12" s="88" t="s">
        <v>142</v>
      </c>
      <c r="BB12" s="88" t="s">
        <v>104</v>
      </c>
      <c r="BC12" s="88" t="s">
        <v>163</v>
      </c>
      <c r="BD12" s="88" t="s">
        <v>90</v>
      </c>
    </row>
    <row r="13" spans="2:56" s="1" customFormat="1" ht="10.9" customHeight="1">
      <c r="B13" s="32"/>
      <c r="L13" s="32"/>
      <c r="AZ13" s="88" t="s">
        <v>198</v>
      </c>
      <c r="BA13" s="88" t="s">
        <v>127</v>
      </c>
      <c r="BB13" s="88" t="s">
        <v>96</v>
      </c>
      <c r="BC13" s="88" t="s">
        <v>1222</v>
      </c>
      <c r="BD13" s="88" t="s">
        <v>90</v>
      </c>
    </row>
    <row r="14" spans="2:5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  <c r="AZ14" s="88" t="s">
        <v>126</v>
      </c>
      <c r="BA14" s="88" t="s">
        <v>127</v>
      </c>
      <c r="BB14" s="88" t="s">
        <v>96</v>
      </c>
      <c r="BC14" s="88" t="s">
        <v>1223</v>
      </c>
      <c r="BD14" s="88" t="s">
        <v>90</v>
      </c>
    </row>
    <row r="15" spans="2:5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  <c r="AZ15" s="88" t="s">
        <v>1224</v>
      </c>
      <c r="BA15" s="88" t="s">
        <v>1225</v>
      </c>
      <c r="BB15" s="88" t="s">
        <v>96</v>
      </c>
      <c r="BC15" s="88" t="s">
        <v>1226</v>
      </c>
      <c r="BD15" s="88" t="s">
        <v>90</v>
      </c>
    </row>
    <row r="16" spans="2:56" s="1" customFormat="1" ht="6.95" customHeight="1">
      <c r="B16" s="32"/>
      <c r="L16" s="32"/>
      <c r="AZ16" s="88" t="s">
        <v>1227</v>
      </c>
      <c r="BA16" s="88" t="s">
        <v>1228</v>
      </c>
      <c r="BB16" s="88" t="s">
        <v>96</v>
      </c>
      <c r="BC16" s="88" t="s">
        <v>1229</v>
      </c>
      <c r="BD16" s="88" t="s">
        <v>90</v>
      </c>
    </row>
    <row r="17" spans="2:56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  <c r="AZ17" s="88" t="s">
        <v>189</v>
      </c>
      <c r="BA17" s="88" t="s">
        <v>110</v>
      </c>
      <c r="BB17" s="88" t="s">
        <v>96</v>
      </c>
      <c r="BC17" s="88" t="s">
        <v>1230</v>
      </c>
      <c r="BD17" s="88" t="s">
        <v>90</v>
      </c>
    </row>
    <row r="18" spans="2:56" s="1" customFormat="1" ht="18" customHeight="1">
      <c r="B18" s="32"/>
      <c r="E18" s="253" t="str">
        <f>'Rekapitulace stavby'!E14</f>
        <v>Vyplň údaj</v>
      </c>
      <c r="F18" s="214"/>
      <c r="G18" s="214"/>
      <c r="H18" s="214"/>
      <c r="I18" s="27" t="s">
        <v>28</v>
      </c>
      <c r="J18" s="28" t="str">
        <f>'Rekapitulace stavby'!AN14</f>
        <v>Vyplň údaj</v>
      </c>
      <c r="L18" s="32"/>
      <c r="AZ18" s="88" t="s">
        <v>109</v>
      </c>
      <c r="BA18" s="88" t="s">
        <v>110</v>
      </c>
      <c r="BB18" s="88" t="s">
        <v>96</v>
      </c>
      <c r="BC18" s="88" t="s">
        <v>1231</v>
      </c>
      <c r="BD18" s="88" t="s">
        <v>90</v>
      </c>
    </row>
    <row r="19" spans="2:56" s="1" customFormat="1" ht="6.95" customHeight="1">
      <c r="B19" s="32"/>
      <c r="L19" s="32"/>
      <c r="AZ19" s="88" t="s">
        <v>196</v>
      </c>
      <c r="BA19" s="88" t="s">
        <v>124</v>
      </c>
      <c r="BB19" s="88" t="s">
        <v>96</v>
      </c>
      <c r="BC19" s="88" t="s">
        <v>1232</v>
      </c>
      <c r="BD19" s="88" t="s">
        <v>90</v>
      </c>
    </row>
    <row r="20" spans="2:56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  <c r="AZ20" s="88" t="s">
        <v>123</v>
      </c>
      <c r="BA20" s="88" t="s">
        <v>124</v>
      </c>
      <c r="BB20" s="88" t="s">
        <v>96</v>
      </c>
      <c r="BC20" s="88" t="s">
        <v>1233</v>
      </c>
      <c r="BD20" s="88" t="s">
        <v>90</v>
      </c>
    </row>
    <row r="21" spans="2:56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  <c r="AZ21" s="88" t="s">
        <v>102</v>
      </c>
      <c r="BA21" s="88" t="s">
        <v>103</v>
      </c>
      <c r="BB21" s="88" t="s">
        <v>104</v>
      </c>
      <c r="BC21" s="88" t="s">
        <v>1234</v>
      </c>
      <c r="BD21" s="88" t="s">
        <v>90</v>
      </c>
    </row>
    <row r="22" spans="2:56" s="1" customFormat="1" ht="6.95" customHeight="1">
      <c r="B22" s="32"/>
      <c r="L22" s="32"/>
      <c r="AZ22" s="88" t="s">
        <v>98</v>
      </c>
      <c r="BA22" s="88" t="s">
        <v>99</v>
      </c>
      <c r="BB22" s="88" t="s">
        <v>96</v>
      </c>
      <c r="BC22" s="88" t="s">
        <v>1235</v>
      </c>
      <c r="BD22" s="88" t="s">
        <v>90</v>
      </c>
    </row>
    <row r="23" spans="2:56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  <c r="AZ23" s="88" t="s">
        <v>129</v>
      </c>
      <c r="BA23" s="88" t="s">
        <v>103</v>
      </c>
      <c r="BB23" s="88" t="s">
        <v>104</v>
      </c>
      <c r="BC23" s="88" t="s">
        <v>1236</v>
      </c>
      <c r="BD23" s="88" t="s">
        <v>90</v>
      </c>
    </row>
    <row r="24" spans="2:56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  <c r="AZ24" s="88" t="s">
        <v>1237</v>
      </c>
      <c r="BA24" s="88" t="s">
        <v>1238</v>
      </c>
      <c r="BB24" s="88" t="s">
        <v>139</v>
      </c>
      <c r="BC24" s="88" t="s">
        <v>130</v>
      </c>
      <c r="BD24" s="88" t="s">
        <v>90</v>
      </c>
    </row>
    <row r="25" spans="2:56" s="1" customFormat="1" ht="6.95" customHeight="1">
      <c r="B25" s="32"/>
      <c r="L25" s="32"/>
      <c r="AZ25" s="88" t="s">
        <v>1239</v>
      </c>
      <c r="BA25" s="88" t="s">
        <v>1240</v>
      </c>
      <c r="BB25" s="88" t="s">
        <v>139</v>
      </c>
      <c r="BC25" s="88" t="s">
        <v>130</v>
      </c>
      <c r="BD25" s="88" t="s">
        <v>90</v>
      </c>
    </row>
    <row r="26" spans="2:56" s="1" customFormat="1" ht="12" customHeight="1">
      <c r="B26" s="32"/>
      <c r="D26" s="27" t="s">
        <v>39</v>
      </c>
      <c r="L26" s="32"/>
      <c r="AZ26" s="88" t="s">
        <v>1241</v>
      </c>
      <c r="BA26" s="88" t="s">
        <v>1242</v>
      </c>
      <c r="BB26" s="88" t="s">
        <v>104</v>
      </c>
      <c r="BC26" s="88" t="s">
        <v>426</v>
      </c>
      <c r="BD26" s="88" t="s">
        <v>90</v>
      </c>
    </row>
    <row r="27" spans="2:56" s="7" customFormat="1" ht="16.5" customHeight="1">
      <c r="B27" s="90"/>
      <c r="E27" s="219" t="s">
        <v>1</v>
      </c>
      <c r="F27" s="219"/>
      <c r="G27" s="219"/>
      <c r="H27" s="219"/>
      <c r="L27" s="90"/>
      <c r="AZ27" s="91" t="s">
        <v>207</v>
      </c>
      <c r="BA27" s="91" t="s">
        <v>208</v>
      </c>
      <c r="BB27" s="91" t="s">
        <v>202</v>
      </c>
      <c r="BC27" s="91" t="s">
        <v>1243</v>
      </c>
      <c r="BD27" s="91" t="s">
        <v>90</v>
      </c>
    </row>
    <row r="28" spans="2:56" s="1" customFormat="1" ht="6.95" customHeight="1">
      <c r="B28" s="32"/>
      <c r="L28" s="32"/>
      <c r="AZ28" s="88" t="s">
        <v>94</v>
      </c>
      <c r="BA28" s="88" t="s">
        <v>95</v>
      </c>
      <c r="BB28" s="88" t="s">
        <v>96</v>
      </c>
      <c r="BC28" s="88" t="s">
        <v>1244</v>
      </c>
      <c r="BD28" s="88" t="s">
        <v>90</v>
      </c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  <c r="AZ29" s="88" t="s">
        <v>144</v>
      </c>
      <c r="BA29" s="88" t="s">
        <v>95</v>
      </c>
      <c r="BB29" s="88" t="s">
        <v>96</v>
      </c>
      <c r="BC29" s="88" t="s">
        <v>1245</v>
      </c>
      <c r="BD29" s="88" t="s">
        <v>90</v>
      </c>
    </row>
    <row r="30" spans="2:56" s="1" customFormat="1" ht="25.35" customHeight="1">
      <c r="B30" s="32"/>
      <c r="D30" s="92" t="s">
        <v>40</v>
      </c>
      <c r="J30" s="66">
        <f>ROUND(J132, 2)</f>
        <v>0</v>
      </c>
      <c r="L30" s="32"/>
      <c r="AZ30" s="88" t="s">
        <v>146</v>
      </c>
      <c r="BA30" s="88" t="s">
        <v>99</v>
      </c>
      <c r="BB30" s="88" t="s">
        <v>96</v>
      </c>
      <c r="BC30" s="88" t="s">
        <v>1246</v>
      </c>
      <c r="BD30" s="88" t="s">
        <v>90</v>
      </c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56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93">
        <f>ROUND((ROUND((SUM(BE132:BE394)),  2) + SUM(BE396:BE400)), 2)</f>
        <v>0</v>
      </c>
      <c r="I33" s="94">
        <v>0.21</v>
      </c>
      <c r="J33" s="93">
        <f>ROUND((ROUND(((SUM(BE132:BE394))*I33),  2) + (SUM(BE396:BE400)*I33)), 2)</f>
        <v>0</v>
      </c>
      <c r="L33" s="32"/>
    </row>
    <row r="34" spans="2:12" s="1" customFormat="1" ht="14.45" customHeight="1">
      <c r="B34" s="32"/>
      <c r="E34" s="27" t="s">
        <v>46</v>
      </c>
      <c r="F34" s="93">
        <f>ROUND((ROUND((SUM(BF132:BF394)),  2) + SUM(BF396:BF400)), 2)</f>
        <v>0</v>
      </c>
      <c r="I34" s="94">
        <v>0.15</v>
      </c>
      <c r="J34" s="93">
        <f>ROUND((ROUND(((SUM(BF132:BF394))*I34),  2) + (SUM(BF396:BF400)*I34)), 2)</f>
        <v>0</v>
      </c>
      <c r="L34" s="32"/>
    </row>
    <row r="35" spans="2:12" s="1" customFormat="1" ht="14.45" hidden="1" customHeight="1">
      <c r="B35" s="32"/>
      <c r="E35" s="27" t="s">
        <v>47</v>
      </c>
      <c r="F35" s="93">
        <f>ROUND((ROUND((SUM(BG132:BG394)),  2) + SUM(BG396:BG400)), 2)</f>
        <v>0</v>
      </c>
      <c r="I35" s="94">
        <v>0.21</v>
      </c>
      <c r="J35" s="93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93">
        <f>ROUND((ROUND((SUM(BH132:BH394)),  2) + SUM(BH396:BH400)), 2)</f>
        <v>0</v>
      </c>
      <c r="I36" s="94">
        <v>0.15</v>
      </c>
      <c r="J36" s="93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93">
        <f>ROUND((ROUND((SUM(BI132:BI394)),  2) + SUM(BI396:BI400)), 2)</f>
        <v>0</v>
      </c>
      <c r="I37" s="94">
        <v>0</v>
      </c>
      <c r="J37" s="9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5"/>
      <c r="D39" s="96" t="s">
        <v>50</v>
      </c>
      <c r="E39" s="57"/>
      <c r="F39" s="57"/>
      <c r="G39" s="97" t="s">
        <v>51</v>
      </c>
      <c r="H39" s="98" t="s">
        <v>52</v>
      </c>
      <c r="I39" s="57"/>
      <c r="J39" s="99">
        <f>SUM(J30:J37)</f>
        <v>0</v>
      </c>
      <c r="K39" s="100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1" t="s">
        <v>56</v>
      </c>
      <c r="G61" s="43" t="s">
        <v>55</v>
      </c>
      <c r="H61" s="34"/>
      <c r="I61" s="34"/>
      <c r="J61" s="102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1" t="s">
        <v>56</v>
      </c>
      <c r="G76" s="43" t="s">
        <v>55</v>
      </c>
      <c r="H76" s="34"/>
      <c r="I76" s="34"/>
      <c r="J76" s="102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237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0" t="str">
        <f>E7</f>
        <v>Rekonstrukce silnice II/343 Hlinsko</v>
      </c>
      <c r="F85" s="251"/>
      <c r="G85" s="251"/>
      <c r="H85" s="251"/>
      <c r="L85" s="32"/>
    </row>
    <row r="86" spans="2:47" s="1" customFormat="1" ht="12" customHeight="1">
      <c r="B86" s="32"/>
      <c r="C86" s="27" t="s">
        <v>115</v>
      </c>
      <c r="L86" s="32"/>
    </row>
    <row r="87" spans="2:47" s="1" customFormat="1" ht="16.5" customHeight="1">
      <c r="B87" s="32"/>
      <c r="E87" s="230" t="str">
        <f>E9</f>
        <v>SO502 - Přeložka STL plynovodu č.2</v>
      </c>
      <c r="F87" s="252"/>
      <c r="G87" s="252"/>
      <c r="H87" s="25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Hlinsko</v>
      </c>
      <c r="I89" s="27" t="s">
        <v>22</v>
      </c>
      <c r="J89" s="52" t="str">
        <f>IF(J12="","",J12)</f>
        <v>12. 12. 2023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PRODIN a.s.</v>
      </c>
      <c r="I91" s="27" t="s">
        <v>32</v>
      </c>
      <c r="J91" s="30" t="str">
        <f>E21</f>
        <v>FORGAS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Petr Teplý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3" t="s">
        <v>238</v>
      </c>
      <c r="D94" s="95"/>
      <c r="E94" s="95"/>
      <c r="F94" s="95"/>
      <c r="G94" s="95"/>
      <c r="H94" s="95"/>
      <c r="I94" s="95"/>
      <c r="J94" s="104" t="s">
        <v>239</v>
      </c>
      <c r="K94" s="95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5" t="s">
        <v>240</v>
      </c>
      <c r="J96" s="66">
        <f>J132</f>
        <v>0</v>
      </c>
      <c r="L96" s="32"/>
      <c r="AU96" s="17" t="s">
        <v>241</v>
      </c>
    </row>
    <row r="97" spans="2:12" s="8" customFormat="1" ht="24.95" customHeight="1">
      <c r="B97" s="106"/>
      <c r="D97" s="107" t="s">
        <v>242</v>
      </c>
      <c r="E97" s="108"/>
      <c r="F97" s="108"/>
      <c r="G97" s="108"/>
      <c r="H97" s="108"/>
      <c r="I97" s="108"/>
      <c r="J97" s="109">
        <f>J133</f>
        <v>0</v>
      </c>
      <c r="L97" s="106"/>
    </row>
    <row r="98" spans="2:12" s="9" customFormat="1" ht="19.899999999999999" customHeight="1">
      <c r="B98" s="110"/>
      <c r="D98" s="111" t="s">
        <v>1247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2:12" s="9" customFormat="1" ht="19.899999999999999" customHeight="1">
      <c r="B99" s="110"/>
      <c r="D99" s="111" t="s">
        <v>1248</v>
      </c>
      <c r="E99" s="112"/>
      <c r="F99" s="112"/>
      <c r="G99" s="112"/>
      <c r="H99" s="112"/>
      <c r="I99" s="112"/>
      <c r="J99" s="113">
        <f>J219</f>
        <v>0</v>
      </c>
      <c r="L99" s="110"/>
    </row>
    <row r="100" spans="2:12" s="9" customFormat="1" ht="19.899999999999999" customHeight="1">
      <c r="B100" s="110"/>
      <c r="D100" s="111" t="s">
        <v>248</v>
      </c>
      <c r="E100" s="112"/>
      <c r="F100" s="112"/>
      <c r="G100" s="112"/>
      <c r="H100" s="112"/>
      <c r="I100" s="112"/>
      <c r="J100" s="113">
        <f>J303</f>
        <v>0</v>
      </c>
      <c r="L100" s="110"/>
    </row>
    <row r="101" spans="2:12" s="9" customFormat="1" ht="19.899999999999999" customHeight="1">
      <c r="B101" s="110"/>
      <c r="D101" s="111" t="s">
        <v>249</v>
      </c>
      <c r="E101" s="112"/>
      <c r="F101" s="112"/>
      <c r="G101" s="112"/>
      <c r="H101" s="112"/>
      <c r="I101" s="112"/>
      <c r="J101" s="113">
        <f>J315</f>
        <v>0</v>
      </c>
      <c r="L101" s="110"/>
    </row>
    <row r="102" spans="2:12" s="9" customFormat="1" ht="19.899999999999999" customHeight="1">
      <c r="B102" s="110"/>
      <c r="D102" s="111" t="s">
        <v>250</v>
      </c>
      <c r="E102" s="112"/>
      <c r="F102" s="112"/>
      <c r="G102" s="112"/>
      <c r="H102" s="112"/>
      <c r="I102" s="112"/>
      <c r="J102" s="113">
        <f>J318</f>
        <v>0</v>
      </c>
      <c r="L102" s="110"/>
    </row>
    <row r="103" spans="2:12" s="9" customFormat="1" ht="19.899999999999999" customHeight="1">
      <c r="B103" s="110"/>
      <c r="D103" s="111" t="s">
        <v>251</v>
      </c>
      <c r="E103" s="112"/>
      <c r="F103" s="112"/>
      <c r="G103" s="112"/>
      <c r="H103" s="112"/>
      <c r="I103" s="112"/>
      <c r="J103" s="113">
        <f>J326</f>
        <v>0</v>
      </c>
      <c r="L103" s="110"/>
    </row>
    <row r="104" spans="2:12" s="9" customFormat="1" ht="19.899999999999999" customHeight="1">
      <c r="B104" s="110"/>
      <c r="D104" s="111" t="s">
        <v>252</v>
      </c>
      <c r="E104" s="112"/>
      <c r="F104" s="112"/>
      <c r="G104" s="112"/>
      <c r="H104" s="112"/>
      <c r="I104" s="112"/>
      <c r="J104" s="113">
        <f>J341</f>
        <v>0</v>
      </c>
      <c r="L104" s="110"/>
    </row>
    <row r="105" spans="2:12" s="8" customFormat="1" ht="24.95" customHeight="1">
      <c r="B105" s="106"/>
      <c r="D105" s="107" t="s">
        <v>253</v>
      </c>
      <c r="E105" s="108"/>
      <c r="F105" s="108"/>
      <c r="G105" s="108"/>
      <c r="H105" s="108"/>
      <c r="I105" s="108"/>
      <c r="J105" s="109">
        <f>J343</f>
        <v>0</v>
      </c>
      <c r="L105" s="106"/>
    </row>
    <row r="106" spans="2:12" s="9" customFormat="1" ht="19.899999999999999" customHeight="1">
      <c r="B106" s="110"/>
      <c r="D106" s="111" t="s">
        <v>254</v>
      </c>
      <c r="E106" s="112"/>
      <c r="F106" s="112"/>
      <c r="G106" s="112"/>
      <c r="H106" s="112"/>
      <c r="I106" s="112"/>
      <c r="J106" s="113">
        <f>J344</f>
        <v>0</v>
      </c>
      <c r="L106" s="110"/>
    </row>
    <row r="107" spans="2:12" s="9" customFormat="1" ht="19.899999999999999" customHeight="1">
      <c r="B107" s="110"/>
      <c r="D107" s="111" t="s">
        <v>255</v>
      </c>
      <c r="E107" s="112"/>
      <c r="F107" s="112"/>
      <c r="G107" s="112"/>
      <c r="H107" s="112"/>
      <c r="I107" s="112"/>
      <c r="J107" s="113">
        <f>J366</f>
        <v>0</v>
      </c>
      <c r="L107" s="110"/>
    </row>
    <row r="108" spans="2:12" s="8" customFormat="1" ht="24.95" customHeight="1">
      <c r="B108" s="106"/>
      <c r="D108" s="107" t="s">
        <v>257</v>
      </c>
      <c r="E108" s="108"/>
      <c r="F108" s="108"/>
      <c r="G108" s="108"/>
      <c r="H108" s="108"/>
      <c r="I108" s="108"/>
      <c r="J108" s="109">
        <f>J381</f>
        <v>0</v>
      </c>
      <c r="L108" s="106"/>
    </row>
    <row r="109" spans="2:12" s="9" customFormat="1" ht="19.899999999999999" customHeight="1">
      <c r="B109" s="110"/>
      <c r="D109" s="111" t="s">
        <v>258</v>
      </c>
      <c r="E109" s="112"/>
      <c r="F109" s="112"/>
      <c r="G109" s="112"/>
      <c r="H109" s="112"/>
      <c r="I109" s="112"/>
      <c r="J109" s="113">
        <f>J382</f>
        <v>0</v>
      </c>
      <c r="L109" s="110"/>
    </row>
    <row r="110" spans="2:12" s="9" customFormat="1" ht="19.899999999999999" customHeight="1">
      <c r="B110" s="110"/>
      <c r="D110" s="111" t="s">
        <v>259</v>
      </c>
      <c r="E110" s="112"/>
      <c r="F110" s="112"/>
      <c r="G110" s="112"/>
      <c r="H110" s="112"/>
      <c r="I110" s="112"/>
      <c r="J110" s="113">
        <f>J385</f>
        <v>0</v>
      </c>
      <c r="L110" s="110"/>
    </row>
    <row r="111" spans="2:12" s="9" customFormat="1" ht="19.899999999999999" customHeight="1">
      <c r="B111" s="110"/>
      <c r="D111" s="111" t="s">
        <v>260</v>
      </c>
      <c r="E111" s="112"/>
      <c r="F111" s="112"/>
      <c r="G111" s="112"/>
      <c r="H111" s="112"/>
      <c r="I111" s="112"/>
      <c r="J111" s="113">
        <f>J388</f>
        <v>0</v>
      </c>
      <c r="L111" s="110"/>
    </row>
    <row r="112" spans="2:12" s="8" customFormat="1" ht="21.75" customHeight="1">
      <c r="B112" s="106"/>
      <c r="D112" s="114" t="s">
        <v>261</v>
      </c>
      <c r="J112" s="115">
        <f>J395</f>
        <v>0</v>
      </c>
      <c r="L112" s="106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262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50" t="str">
        <f>E7</f>
        <v>Rekonstrukce silnice II/343 Hlinsko</v>
      </c>
      <c r="F122" s="251"/>
      <c r="G122" s="251"/>
      <c r="H122" s="251"/>
      <c r="L122" s="32"/>
    </row>
    <row r="123" spans="2:12" s="1" customFormat="1" ht="12" customHeight="1">
      <c r="B123" s="32"/>
      <c r="C123" s="27" t="s">
        <v>115</v>
      </c>
      <c r="L123" s="32"/>
    </row>
    <row r="124" spans="2:12" s="1" customFormat="1" ht="16.5" customHeight="1">
      <c r="B124" s="32"/>
      <c r="E124" s="230" t="str">
        <f>E9</f>
        <v>SO502 - Přeložka STL plynovodu č.2</v>
      </c>
      <c r="F124" s="252"/>
      <c r="G124" s="252"/>
      <c r="H124" s="252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F12</f>
        <v>Hlinsko</v>
      </c>
      <c r="I126" s="27" t="s">
        <v>22</v>
      </c>
      <c r="J126" s="52" t="str">
        <f>IF(J12="","",J12)</f>
        <v>12. 12. 2023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E15</f>
        <v>PRODIN a.s.</v>
      </c>
      <c r="I128" s="27" t="s">
        <v>32</v>
      </c>
      <c r="J128" s="30" t="str">
        <f>E21</f>
        <v>FORGAS a.s.</v>
      </c>
      <c r="L128" s="32"/>
    </row>
    <row r="129" spans="2:65" s="1" customFormat="1" ht="15.2" customHeight="1">
      <c r="B129" s="32"/>
      <c r="C129" s="27" t="s">
        <v>30</v>
      </c>
      <c r="F129" s="25" t="str">
        <f>IF(E18="","",E18)</f>
        <v>Vyplň údaj</v>
      </c>
      <c r="I129" s="27" t="s">
        <v>37</v>
      </c>
      <c r="J129" s="30" t="str">
        <f>E24</f>
        <v>Petr Teplý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263</v>
      </c>
      <c r="D131" s="118" t="s">
        <v>65</v>
      </c>
      <c r="E131" s="118" t="s">
        <v>61</v>
      </c>
      <c r="F131" s="118" t="s">
        <v>62</v>
      </c>
      <c r="G131" s="118" t="s">
        <v>264</v>
      </c>
      <c r="H131" s="118" t="s">
        <v>265</v>
      </c>
      <c r="I131" s="118" t="s">
        <v>266</v>
      </c>
      <c r="J131" s="118" t="s">
        <v>239</v>
      </c>
      <c r="K131" s="119" t="s">
        <v>267</v>
      </c>
      <c r="L131" s="116"/>
      <c r="M131" s="59" t="s">
        <v>1</v>
      </c>
      <c r="N131" s="60" t="s">
        <v>44</v>
      </c>
      <c r="O131" s="60" t="s">
        <v>268</v>
      </c>
      <c r="P131" s="60" t="s">
        <v>269</v>
      </c>
      <c r="Q131" s="60" t="s">
        <v>270</v>
      </c>
      <c r="R131" s="60" t="s">
        <v>271</v>
      </c>
      <c r="S131" s="60" t="s">
        <v>272</v>
      </c>
      <c r="T131" s="61" t="s">
        <v>273</v>
      </c>
    </row>
    <row r="132" spans="2:65" s="1" customFormat="1" ht="22.9" customHeight="1">
      <c r="B132" s="32"/>
      <c r="C132" s="64" t="s">
        <v>274</v>
      </c>
      <c r="J132" s="120">
        <f>BK132</f>
        <v>0</v>
      </c>
      <c r="L132" s="32"/>
      <c r="M132" s="62"/>
      <c r="N132" s="53"/>
      <c r="O132" s="53"/>
      <c r="P132" s="121">
        <f>P133+P343+P381+P395</f>
        <v>0</v>
      </c>
      <c r="Q132" s="53"/>
      <c r="R132" s="121">
        <f>R133+R343+R381+R395</f>
        <v>31.835885999999995</v>
      </c>
      <c r="S132" s="53"/>
      <c r="T132" s="122">
        <f>T133+T343+T381+T395</f>
        <v>36.454999999999998</v>
      </c>
      <c r="AT132" s="17" t="s">
        <v>79</v>
      </c>
      <c r="AU132" s="17" t="s">
        <v>241</v>
      </c>
      <c r="BK132" s="123">
        <f>BK133+BK343+BK381+BK395</f>
        <v>0</v>
      </c>
    </row>
    <row r="133" spans="2:65" s="11" customFormat="1" ht="25.9" customHeight="1">
      <c r="B133" s="124"/>
      <c r="D133" s="125" t="s">
        <v>79</v>
      </c>
      <c r="E133" s="126" t="s">
        <v>275</v>
      </c>
      <c r="F133" s="126" t="s">
        <v>276</v>
      </c>
      <c r="I133" s="127"/>
      <c r="J133" s="115">
        <f>BK133</f>
        <v>0</v>
      </c>
      <c r="L133" s="124"/>
      <c r="M133" s="128"/>
      <c r="P133" s="129">
        <f>P134+P219+P303+P315+P318+P326+P341</f>
        <v>0</v>
      </c>
      <c r="R133" s="129">
        <f>R134+R219+R303+R315+R318+R326+R341</f>
        <v>31.828985999999993</v>
      </c>
      <c r="T133" s="130">
        <f>T134+T219+T303+T315+T318+T326+T341</f>
        <v>36.454999999999998</v>
      </c>
      <c r="AR133" s="125" t="s">
        <v>88</v>
      </c>
      <c r="AT133" s="131" t="s">
        <v>79</v>
      </c>
      <c r="AU133" s="131" t="s">
        <v>80</v>
      </c>
      <c r="AY133" s="125" t="s">
        <v>277</v>
      </c>
      <c r="BK133" s="132">
        <f>BK134+BK219+BK303+BK315+BK318+BK326+BK341</f>
        <v>0</v>
      </c>
    </row>
    <row r="134" spans="2:65" s="11" customFormat="1" ht="22.9" customHeight="1">
      <c r="B134" s="124"/>
      <c r="D134" s="125" t="s">
        <v>79</v>
      </c>
      <c r="E134" s="133" t="s">
        <v>278</v>
      </c>
      <c r="F134" s="133" t="s">
        <v>1249</v>
      </c>
      <c r="I134" s="127"/>
      <c r="J134" s="134">
        <f>BK134</f>
        <v>0</v>
      </c>
      <c r="L134" s="124"/>
      <c r="M134" s="128"/>
      <c r="P134" s="129">
        <f>SUM(P135:P218)</f>
        <v>0</v>
      </c>
      <c r="R134" s="129">
        <f>SUM(R135:R218)</f>
        <v>21.109261999999998</v>
      </c>
      <c r="T134" s="130">
        <f>SUM(T135:T218)</f>
        <v>36.454999999999998</v>
      </c>
      <c r="AR134" s="125" t="s">
        <v>88</v>
      </c>
      <c r="AT134" s="131" t="s">
        <v>79</v>
      </c>
      <c r="AU134" s="131" t="s">
        <v>88</v>
      </c>
      <c r="AY134" s="125" t="s">
        <v>277</v>
      </c>
      <c r="BK134" s="132">
        <f>SUM(BK135:BK218)</f>
        <v>0</v>
      </c>
    </row>
    <row r="135" spans="2:65" s="1" customFormat="1" ht="24.2" customHeight="1">
      <c r="B135" s="135"/>
      <c r="C135" s="136" t="s">
        <v>88</v>
      </c>
      <c r="D135" s="136" t="s">
        <v>280</v>
      </c>
      <c r="E135" s="137" t="s">
        <v>455</v>
      </c>
      <c r="F135" s="138" t="s">
        <v>456</v>
      </c>
      <c r="G135" s="139" t="s">
        <v>139</v>
      </c>
      <c r="H135" s="140">
        <v>20</v>
      </c>
      <c r="I135" s="141"/>
      <c r="J135" s="142">
        <f>ROUND(I135*H135,2)</f>
        <v>0</v>
      </c>
      <c r="K135" s="138" t="s">
        <v>283</v>
      </c>
      <c r="L135" s="32"/>
      <c r="M135" s="143" t="s">
        <v>1</v>
      </c>
      <c r="N135" s="144" t="s">
        <v>45</v>
      </c>
      <c r="P135" s="145">
        <f>O135*H135</f>
        <v>0</v>
      </c>
      <c r="Q135" s="145">
        <v>0</v>
      </c>
      <c r="R135" s="145">
        <f>Q135*H135</f>
        <v>0</v>
      </c>
      <c r="S135" s="145">
        <v>0.26</v>
      </c>
      <c r="T135" s="146">
        <f>S135*H135</f>
        <v>5.2</v>
      </c>
      <c r="AR135" s="147" t="s">
        <v>152</v>
      </c>
      <c r="AT135" s="147" t="s">
        <v>280</v>
      </c>
      <c r="AU135" s="147" t="s">
        <v>90</v>
      </c>
      <c r="AY135" s="17" t="s">
        <v>277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88</v>
      </c>
      <c r="BK135" s="148">
        <f>ROUND(I135*H135,2)</f>
        <v>0</v>
      </c>
      <c r="BL135" s="17" t="s">
        <v>152</v>
      </c>
      <c r="BM135" s="147" t="s">
        <v>1250</v>
      </c>
    </row>
    <row r="136" spans="2:65" s="13" customFormat="1" ht="11.25">
      <c r="B136" s="156"/>
      <c r="D136" s="150" t="s">
        <v>285</v>
      </c>
      <c r="E136" s="157" t="s">
        <v>1</v>
      </c>
      <c r="F136" s="158" t="s">
        <v>1251</v>
      </c>
      <c r="H136" s="159">
        <v>20</v>
      </c>
      <c r="I136" s="160"/>
      <c r="L136" s="156"/>
      <c r="M136" s="161"/>
      <c r="T136" s="162"/>
      <c r="AT136" s="157" t="s">
        <v>285</v>
      </c>
      <c r="AU136" s="157" t="s">
        <v>90</v>
      </c>
      <c r="AV136" s="13" t="s">
        <v>90</v>
      </c>
      <c r="AW136" s="13" t="s">
        <v>36</v>
      </c>
      <c r="AX136" s="13" t="s">
        <v>88</v>
      </c>
      <c r="AY136" s="157" t="s">
        <v>277</v>
      </c>
    </row>
    <row r="137" spans="2:65" s="1" customFormat="1" ht="24.2" customHeight="1">
      <c r="B137" s="135"/>
      <c r="C137" s="136" t="s">
        <v>90</v>
      </c>
      <c r="D137" s="136" t="s">
        <v>280</v>
      </c>
      <c r="E137" s="137" t="s">
        <v>281</v>
      </c>
      <c r="F137" s="138" t="s">
        <v>282</v>
      </c>
      <c r="G137" s="139" t="s">
        <v>139</v>
      </c>
      <c r="H137" s="140">
        <v>40</v>
      </c>
      <c r="I137" s="141"/>
      <c r="J137" s="142">
        <f>ROUND(I137*H137,2)</f>
        <v>0</v>
      </c>
      <c r="K137" s="138" t="s">
        <v>283</v>
      </c>
      <c r="L137" s="32"/>
      <c r="M137" s="143" t="s">
        <v>1</v>
      </c>
      <c r="N137" s="144" t="s">
        <v>45</v>
      </c>
      <c r="P137" s="145">
        <f>O137*H137</f>
        <v>0</v>
      </c>
      <c r="Q137" s="145">
        <v>0</v>
      </c>
      <c r="R137" s="145">
        <f>Q137*H137</f>
        <v>0</v>
      </c>
      <c r="S137" s="145">
        <v>9.8000000000000004E-2</v>
      </c>
      <c r="T137" s="146">
        <f>S137*H137</f>
        <v>3.92</v>
      </c>
      <c r="AR137" s="147" t="s">
        <v>152</v>
      </c>
      <c r="AT137" s="147" t="s">
        <v>280</v>
      </c>
      <c r="AU137" s="147" t="s">
        <v>90</v>
      </c>
      <c r="AY137" s="17" t="s">
        <v>277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88</v>
      </c>
      <c r="BK137" s="148">
        <f>ROUND(I137*H137,2)</f>
        <v>0</v>
      </c>
      <c r="BL137" s="17" t="s">
        <v>152</v>
      </c>
      <c r="BM137" s="147" t="s">
        <v>1252</v>
      </c>
    </row>
    <row r="138" spans="2:65" s="13" customFormat="1" ht="22.5">
      <c r="B138" s="156"/>
      <c r="D138" s="150" t="s">
        <v>285</v>
      </c>
      <c r="E138" s="157" t="s">
        <v>1</v>
      </c>
      <c r="F138" s="158" t="s">
        <v>1253</v>
      </c>
      <c r="H138" s="159">
        <v>40</v>
      </c>
      <c r="I138" s="160"/>
      <c r="L138" s="156"/>
      <c r="M138" s="161"/>
      <c r="T138" s="162"/>
      <c r="AT138" s="157" t="s">
        <v>285</v>
      </c>
      <c r="AU138" s="157" t="s">
        <v>90</v>
      </c>
      <c r="AV138" s="13" t="s">
        <v>90</v>
      </c>
      <c r="AW138" s="13" t="s">
        <v>36</v>
      </c>
      <c r="AX138" s="13" t="s">
        <v>88</v>
      </c>
      <c r="AY138" s="157" t="s">
        <v>277</v>
      </c>
    </row>
    <row r="139" spans="2:65" s="1" customFormat="1" ht="24.2" customHeight="1">
      <c r="B139" s="135"/>
      <c r="C139" s="136" t="s">
        <v>291</v>
      </c>
      <c r="D139" s="136" t="s">
        <v>280</v>
      </c>
      <c r="E139" s="137" t="s">
        <v>294</v>
      </c>
      <c r="F139" s="138" t="s">
        <v>295</v>
      </c>
      <c r="G139" s="139" t="s">
        <v>139</v>
      </c>
      <c r="H139" s="140">
        <v>20</v>
      </c>
      <c r="I139" s="141"/>
      <c r="J139" s="142">
        <f>ROUND(I139*H139,2)</f>
        <v>0</v>
      </c>
      <c r="K139" s="138" t="s">
        <v>283</v>
      </c>
      <c r="L139" s="32"/>
      <c r="M139" s="143" t="s">
        <v>1</v>
      </c>
      <c r="N139" s="144" t="s">
        <v>45</v>
      </c>
      <c r="P139" s="145">
        <f>O139*H139</f>
        <v>0</v>
      </c>
      <c r="Q139" s="145">
        <v>0</v>
      </c>
      <c r="R139" s="145">
        <f>Q139*H139</f>
        <v>0</v>
      </c>
      <c r="S139" s="145">
        <v>0.22</v>
      </c>
      <c r="T139" s="146">
        <f>S139*H139</f>
        <v>4.4000000000000004</v>
      </c>
      <c r="AR139" s="147" t="s">
        <v>152</v>
      </c>
      <c r="AT139" s="147" t="s">
        <v>280</v>
      </c>
      <c r="AU139" s="147" t="s">
        <v>90</v>
      </c>
      <c r="AY139" s="17" t="s">
        <v>277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88</v>
      </c>
      <c r="BK139" s="148">
        <f>ROUND(I139*H139,2)</f>
        <v>0</v>
      </c>
      <c r="BL139" s="17" t="s">
        <v>152</v>
      </c>
      <c r="BM139" s="147" t="s">
        <v>1254</v>
      </c>
    </row>
    <row r="140" spans="2:65" s="13" customFormat="1" ht="22.5">
      <c r="B140" s="156"/>
      <c r="D140" s="150" t="s">
        <v>285</v>
      </c>
      <c r="E140" s="157" t="s">
        <v>1</v>
      </c>
      <c r="F140" s="158" t="s">
        <v>1255</v>
      </c>
      <c r="H140" s="159">
        <v>20</v>
      </c>
      <c r="I140" s="160"/>
      <c r="L140" s="156"/>
      <c r="M140" s="161"/>
      <c r="T140" s="162"/>
      <c r="AT140" s="157" t="s">
        <v>285</v>
      </c>
      <c r="AU140" s="157" t="s">
        <v>90</v>
      </c>
      <c r="AV140" s="13" t="s">
        <v>90</v>
      </c>
      <c r="AW140" s="13" t="s">
        <v>36</v>
      </c>
      <c r="AX140" s="13" t="s">
        <v>88</v>
      </c>
      <c r="AY140" s="157" t="s">
        <v>277</v>
      </c>
    </row>
    <row r="141" spans="2:65" s="1" customFormat="1" ht="24.2" customHeight="1">
      <c r="B141" s="135"/>
      <c r="C141" s="136" t="s">
        <v>152</v>
      </c>
      <c r="D141" s="136" t="s">
        <v>280</v>
      </c>
      <c r="E141" s="137" t="s">
        <v>298</v>
      </c>
      <c r="F141" s="138" t="s">
        <v>299</v>
      </c>
      <c r="G141" s="139" t="s">
        <v>139</v>
      </c>
      <c r="H141" s="140">
        <v>60</v>
      </c>
      <c r="I141" s="141"/>
      <c r="J141" s="142">
        <f>ROUND(I141*H141,2)</f>
        <v>0</v>
      </c>
      <c r="K141" s="138" t="s">
        <v>283</v>
      </c>
      <c r="L141" s="32"/>
      <c r="M141" s="143" t="s">
        <v>1</v>
      </c>
      <c r="N141" s="144" t="s">
        <v>45</v>
      </c>
      <c r="P141" s="145">
        <f>O141*H141</f>
        <v>0</v>
      </c>
      <c r="Q141" s="145">
        <v>0</v>
      </c>
      <c r="R141" s="145">
        <f>Q141*H141</f>
        <v>0</v>
      </c>
      <c r="S141" s="145">
        <v>0.28999999999999998</v>
      </c>
      <c r="T141" s="146">
        <f>S141*H141</f>
        <v>17.399999999999999</v>
      </c>
      <c r="AR141" s="147" t="s">
        <v>152</v>
      </c>
      <c r="AT141" s="147" t="s">
        <v>280</v>
      </c>
      <c r="AU141" s="147" t="s">
        <v>90</v>
      </c>
      <c r="AY141" s="17" t="s">
        <v>277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88</v>
      </c>
      <c r="BK141" s="148">
        <f>ROUND(I141*H141,2)</f>
        <v>0</v>
      </c>
      <c r="BL141" s="17" t="s">
        <v>152</v>
      </c>
      <c r="BM141" s="147" t="s">
        <v>1256</v>
      </c>
    </row>
    <row r="142" spans="2:65" s="13" customFormat="1" ht="22.5">
      <c r="B142" s="156"/>
      <c r="D142" s="150" t="s">
        <v>285</v>
      </c>
      <c r="E142" s="157" t="s">
        <v>1</v>
      </c>
      <c r="F142" s="158" t="s">
        <v>1257</v>
      </c>
      <c r="H142" s="159">
        <v>20</v>
      </c>
      <c r="I142" s="160"/>
      <c r="L142" s="156"/>
      <c r="M142" s="161"/>
      <c r="T142" s="162"/>
      <c r="AT142" s="157" t="s">
        <v>285</v>
      </c>
      <c r="AU142" s="157" t="s">
        <v>90</v>
      </c>
      <c r="AV142" s="13" t="s">
        <v>90</v>
      </c>
      <c r="AW142" s="13" t="s">
        <v>36</v>
      </c>
      <c r="AX142" s="13" t="s">
        <v>80</v>
      </c>
      <c r="AY142" s="157" t="s">
        <v>277</v>
      </c>
    </row>
    <row r="143" spans="2:65" s="13" customFormat="1" ht="22.5">
      <c r="B143" s="156"/>
      <c r="D143" s="150" t="s">
        <v>285</v>
      </c>
      <c r="E143" s="157" t="s">
        <v>1</v>
      </c>
      <c r="F143" s="158" t="s">
        <v>1258</v>
      </c>
      <c r="H143" s="159">
        <v>40</v>
      </c>
      <c r="I143" s="160"/>
      <c r="L143" s="156"/>
      <c r="M143" s="161"/>
      <c r="T143" s="162"/>
      <c r="AT143" s="157" t="s">
        <v>285</v>
      </c>
      <c r="AU143" s="157" t="s">
        <v>90</v>
      </c>
      <c r="AV143" s="13" t="s">
        <v>90</v>
      </c>
      <c r="AW143" s="13" t="s">
        <v>36</v>
      </c>
      <c r="AX143" s="13" t="s">
        <v>80</v>
      </c>
      <c r="AY143" s="157" t="s">
        <v>277</v>
      </c>
    </row>
    <row r="144" spans="2:65" s="15" customFormat="1" ht="11.25">
      <c r="B144" s="170"/>
      <c r="D144" s="150" t="s">
        <v>285</v>
      </c>
      <c r="E144" s="171" t="s">
        <v>1</v>
      </c>
      <c r="F144" s="172" t="s">
        <v>293</v>
      </c>
      <c r="H144" s="173">
        <v>60</v>
      </c>
      <c r="I144" s="174"/>
      <c r="L144" s="170"/>
      <c r="M144" s="175"/>
      <c r="T144" s="176"/>
      <c r="AT144" s="171" t="s">
        <v>285</v>
      </c>
      <c r="AU144" s="171" t="s">
        <v>90</v>
      </c>
      <c r="AV144" s="15" t="s">
        <v>152</v>
      </c>
      <c r="AW144" s="15" t="s">
        <v>36</v>
      </c>
      <c r="AX144" s="15" t="s">
        <v>88</v>
      </c>
      <c r="AY144" s="171" t="s">
        <v>277</v>
      </c>
    </row>
    <row r="145" spans="2:65" s="1" customFormat="1" ht="16.5" customHeight="1">
      <c r="B145" s="135"/>
      <c r="C145" s="136" t="s">
        <v>309</v>
      </c>
      <c r="D145" s="136" t="s">
        <v>280</v>
      </c>
      <c r="E145" s="137" t="s">
        <v>461</v>
      </c>
      <c r="F145" s="138" t="s">
        <v>462</v>
      </c>
      <c r="G145" s="139" t="s">
        <v>104</v>
      </c>
      <c r="H145" s="140">
        <v>27</v>
      </c>
      <c r="I145" s="141"/>
      <c r="J145" s="142">
        <f>ROUND(I145*H145,2)</f>
        <v>0</v>
      </c>
      <c r="K145" s="138" t="s">
        <v>283</v>
      </c>
      <c r="L145" s="32"/>
      <c r="M145" s="143" t="s">
        <v>1</v>
      </c>
      <c r="N145" s="144" t="s">
        <v>45</v>
      </c>
      <c r="P145" s="145">
        <f>O145*H145</f>
        <v>0</v>
      </c>
      <c r="Q145" s="145">
        <v>0</v>
      </c>
      <c r="R145" s="145">
        <f>Q145*H145</f>
        <v>0</v>
      </c>
      <c r="S145" s="145">
        <v>0.20499999999999999</v>
      </c>
      <c r="T145" s="146">
        <f>S145*H145</f>
        <v>5.5349999999999993</v>
      </c>
      <c r="AR145" s="147" t="s">
        <v>152</v>
      </c>
      <c r="AT145" s="147" t="s">
        <v>280</v>
      </c>
      <c r="AU145" s="147" t="s">
        <v>90</v>
      </c>
      <c r="AY145" s="17" t="s">
        <v>277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88</v>
      </c>
      <c r="BK145" s="148">
        <f>ROUND(I145*H145,2)</f>
        <v>0</v>
      </c>
      <c r="BL145" s="17" t="s">
        <v>152</v>
      </c>
      <c r="BM145" s="147" t="s">
        <v>1259</v>
      </c>
    </row>
    <row r="146" spans="2:65" s="13" customFormat="1" ht="11.25">
      <c r="B146" s="156"/>
      <c r="D146" s="150" t="s">
        <v>285</v>
      </c>
      <c r="E146" s="157" t="s">
        <v>1</v>
      </c>
      <c r="F146" s="158" t="s">
        <v>1260</v>
      </c>
      <c r="H146" s="159">
        <v>27</v>
      </c>
      <c r="I146" s="160"/>
      <c r="L146" s="156"/>
      <c r="M146" s="161"/>
      <c r="T146" s="162"/>
      <c r="AT146" s="157" t="s">
        <v>285</v>
      </c>
      <c r="AU146" s="157" t="s">
        <v>90</v>
      </c>
      <c r="AV146" s="13" t="s">
        <v>90</v>
      </c>
      <c r="AW146" s="13" t="s">
        <v>36</v>
      </c>
      <c r="AX146" s="13" t="s">
        <v>80</v>
      </c>
      <c r="AY146" s="157" t="s">
        <v>277</v>
      </c>
    </row>
    <row r="147" spans="2:65" s="15" customFormat="1" ht="11.25">
      <c r="B147" s="170"/>
      <c r="D147" s="150" t="s">
        <v>285</v>
      </c>
      <c r="E147" s="171" t="s">
        <v>1241</v>
      </c>
      <c r="F147" s="172" t="s">
        <v>293</v>
      </c>
      <c r="H147" s="173">
        <v>27</v>
      </c>
      <c r="I147" s="174"/>
      <c r="L147" s="170"/>
      <c r="M147" s="175"/>
      <c r="T147" s="176"/>
      <c r="AT147" s="171" t="s">
        <v>285</v>
      </c>
      <c r="AU147" s="171" t="s">
        <v>90</v>
      </c>
      <c r="AV147" s="15" t="s">
        <v>152</v>
      </c>
      <c r="AW147" s="15" t="s">
        <v>36</v>
      </c>
      <c r="AX147" s="15" t="s">
        <v>88</v>
      </c>
      <c r="AY147" s="171" t="s">
        <v>277</v>
      </c>
    </row>
    <row r="148" spans="2:65" s="1" customFormat="1" ht="24.2" customHeight="1">
      <c r="B148" s="135"/>
      <c r="C148" s="136" t="s">
        <v>314</v>
      </c>
      <c r="D148" s="136" t="s">
        <v>280</v>
      </c>
      <c r="E148" s="137" t="s">
        <v>304</v>
      </c>
      <c r="F148" s="138" t="s">
        <v>305</v>
      </c>
      <c r="G148" s="139" t="s">
        <v>306</v>
      </c>
      <c r="H148" s="140">
        <v>24</v>
      </c>
      <c r="I148" s="141"/>
      <c r="J148" s="142">
        <f>ROUND(I148*H148,2)</f>
        <v>0</v>
      </c>
      <c r="K148" s="138" t="s">
        <v>283</v>
      </c>
      <c r="L148" s="32"/>
      <c r="M148" s="143" t="s">
        <v>1</v>
      </c>
      <c r="N148" s="144" t="s">
        <v>45</v>
      </c>
      <c r="P148" s="145">
        <f>O148*H148</f>
        <v>0</v>
      </c>
      <c r="Q148" s="145">
        <v>3.0000000000000001E-5</v>
      </c>
      <c r="R148" s="145">
        <f>Q148*H148</f>
        <v>7.2000000000000005E-4</v>
      </c>
      <c r="S148" s="145">
        <v>0</v>
      </c>
      <c r="T148" s="146">
        <f>S148*H148</f>
        <v>0</v>
      </c>
      <c r="AR148" s="147" t="s">
        <v>152</v>
      </c>
      <c r="AT148" s="147" t="s">
        <v>280</v>
      </c>
      <c r="AU148" s="147" t="s">
        <v>90</v>
      </c>
      <c r="AY148" s="17" t="s">
        <v>277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88</v>
      </c>
      <c r="BK148" s="148">
        <f>ROUND(I148*H148,2)</f>
        <v>0</v>
      </c>
      <c r="BL148" s="17" t="s">
        <v>152</v>
      </c>
      <c r="BM148" s="147" t="s">
        <v>1261</v>
      </c>
    </row>
    <row r="149" spans="2:65" s="13" customFormat="1" ht="11.25">
      <c r="B149" s="156"/>
      <c r="D149" s="150" t="s">
        <v>285</v>
      </c>
      <c r="E149" s="157" t="s">
        <v>1</v>
      </c>
      <c r="F149" s="158" t="s">
        <v>467</v>
      </c>
      <c r="H149" s="159">
        <v>24</v>
      </c>
      <c r="I149" s="160"/>
      <c r="L149" s="156"/>
      <c r="M149" s="161"/>
      <c r="T149" s="162"/>
      <c r="AT149" s="157" t="s">
        <v>285</v>
      </c>
      <c r="AU149" s="157" t="s">
        <v>90</v>
      </c>
      <c r="AV149" s="13" t="s">
        <v>90</v>
      </c>
      <c r="AW149" s="13" t="s">
        <v>36</v>
      </c>
      <c r="AX149" s="13" t="s">
        <v>88</v>
      </c>
      <c r="AY149" s="157" t="s">
        <v>277</v>
      </c>
    </row>
    <row r="150" spans="2:65" s="1" customFormat="1" ht="24.2" customHeight="1">
      <c r="B150" s="135"/>
      <c r="C150" s="136" t="s">
        <v>319</v>
      </c>
      <c r="D150" s="136" t="s">
        <v>280</v>
      </c>
      <c r="E150" s="137" t="s">
        <v>310</v>
      </c>
      <c r="F150" s="138" t="s">
        <v>311</v>
      </c>
      <c r="G150" s="139" t="s">
        <v>312</v>
      </c>
      <c r="H150" s="140">
        <v>2</v>
      </c>
      <c r="I150" s="141"/>
      <c r="J150" s="142">
        <f>ROUND(I150*H150,2)</f>
        <v>0</v>
      </c>
      <c r="K150" s="138" t="s">
        <v>283</v>
      </c>
      <c r="L150" s="32"/>
      <c r="M150" s="143" t="s">
        <v>1</v>
      </c>
      <c r="N150" s="144" t="s">
        <v>45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152</v>
      </c>
      <c r="AT150" s="147" t="s">
        <v>280</v>
      </c>
      <c r="AU150" s="147" t="s">
        <v>90</v>
      </c>
      <c r="AY150" s="17" t="s">
        <v>277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88</v>
      </c>
      <c r="BK150" s="148">
        <f>ROUND(I150*H150,2)</f>
        <v>0</v>
      </c>
      <c r="BL150" s="17" t="s">
        <v>152</v>
      </c>
      <c r="BM150" s="147" t="s">
        <v>1262</v>
      </c>
    </row>
    <row r="151" spans="2:65" s="1" customFormat="1" ht="16.5" customHeight="1">
      <c r="B151" s="135"/>
      <c r="C151" s="136" t="s">
        <v>324</v>
      </c>
      <c r="D151" s="136" t="s">
        <v>280</v>
      </c>
      <c r="E151" s="137" t="s">
        <v>315</v>
      </c>
      <c r="F151" s="138" t="s">
        <v>316</v>
      </c>
      <c r="G151" s="139" t="s">
        <v>104</v>
      </c>
      <c r="H151" s="140">
        <v>40</v>
      </c>
      <c r="I151" s="141"/>
      <c r="J151" s="142">
        <f>ROUND(I151*H151,2)</f>
        <v>0</v>
      </c>
      <c r="K151" s="138" t="s">
        <v>283</v>
      </c>
      <c r="L151" s="32"/>
      <c r="M151" s="143" t="s">
        <v>1</v>
      </c>
      <c r="N151" s="144" t="s">
        <v>45</v>
      </c>
      <c r="P151" s="145">
        <f>O151*H151</f>
        <v>0</v>
      </c>
      <c r="Q151" s="145">
        <v>3.6900000000000002E-2</v>
      </c>
      <c r="R151" s="145">
        <f>Q151*H151</f>
        <v>1.476</v>
      </c>
      <c r="S151" s="145">
        <v>0</v>
      </c>
      <c r="T151" s="146">
        <f>S151*H151</f>
        <v>0</v>
      </c>
      <c r="AR151" s="147" t="s">
        <v>152</v>
      </c>
      <c r="AT151" s="147" t="s">
        <v>280</v>
      </c>
      <c r="AU151" s="147" t="s">
        <v>90</v>
      </c>
      <c r="AY151" s="17" t="s">
        <v>277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88</v>
      </c>
      <c r="BK151" s="148">
        <f>ROUND(I151*H151,2)</f>
        <v>0</v>
      </c>
      <c r="BL151" s="17" t="s">
        <v>152</v>
      </c>
      <c r="BM151" s="147" t="s">
        <v>1263</v>
      </c>
    </row>
    <row r="152" spans="2:65" s="13" customFormat="1" ht="11.25">
      <c r="B152" s="156"/>
      <c r="D152" s="150" t="s">
        <v>285</v>
      </c>
      <c r="E152" s="157" t="s">
        <v>1</v>
      </c>
      <c r="F152" s="158" t="s">
        <v>1264</v>
      </c>
      <c r="H152" s="159">
        <v>40</v>
      </c>
      <c r="I152" s="160"/>
      <c r="L152" s="156"/>
      <c r="M152" s="161"/>
      <c r="T152" s="162"/>
      <c r="AT152" s="157" t="s">
        <v>285</v>
      </c>
      <c r="AU152" s="157" t="s">
        <v>90</v>
      </c>
      <c r="AV152" s="13" t="s">
        <v>90</v>
      </c>
      <c r="AW152" s="13" t="s">
        <v>36</v>
      </c>
      <c r="AX152" s="13" t="s">
        <v>80</v>
      </c>
      <c r="AY152" s="157" t="s">
        <v>277</v>
      </c>
    </row>
    <row r="153" spans="2:65" s="15" customFormat="1" ht="11.25">
      <c r="B153" s="170"/>
      <c r="D153" s="150" t="s">
        <v>285</v>
      </c>
      <c r="E153" s="171" t="s">
        <v>1</v>
      </c>
      <c r="F153" s="172" t="s">
        <v>293</v>
      </c>
      <c r="H153" s="173">
        <v>40</v>
      </c>
      <c r="I153" s="174"/>
      <c r="L153" s="170"/>
      <c r="M153" s="175"/>
      <c r="T153" s="176"/>
      <c r="AT153" s="171" t="s">
        <v>285</v>
      </c>
      <c r="AU153" s="171" t="s">
        <v>90</v>
      </c>
      <c r="AV153" s="15" t="s">
        <v>152</v>
      </c>
      <c r="AW153" s="15" t="s">
        <v>36</v>
      </c>
      <c r="AX153" s="15" t="s">
        <v>88</v>
      </c>
      <c r="AY153" s="171" t="s">
        <v>277</v>
      </c>
    </row>
    <row r="154" spans="2:65" s="1" customFormat="1" ht="24.2" customHeight="1">
      <c r="B154" s="135"/>
      <c r="C154" s="136" t="s">
        <v>329</v>
      </c>
      <c r="D154" s="136" t="s">
        <v>280</v>
      </c>
      <c r="E154" s="137" t="s">
        <v>325</v>
      </c>
      <c r="F154" s="138" t="s">
        <v>326</v>
      </c>
      <c r="G154" s="139" t="s">
        <v>104</v>
      </c>
      <c r="H154" s="140">
        <v>1</v>
      </c>
      <c r="I154" s="141"/>
      <c r="J154" s="142">
        <f>ROUND(I154*H154,2)</f>
        <v>0</v>
      </c>
      <c r="K154" s="138" t="s">
        <v>283</v>
      </c>
      <c r="L154" s="32"/>
      <c r="M154" s="143" t="s">
        <v>1</v>
      </c>
      <c r="N154" s="144" t="s">
        <v>45</v>
      </c>
      <c r="P154" s="145">
        <f>O154*H154</f>
        <v>0</v>
      </c>
      <c r="Q154" s="145">
        <v>3.6900000000000002E-2</v>
      </c>
      <c r="R154" s="145">
        <f>Q154*H154</f>
        <v>3.6900000000000002E-2</v>
      </c>
      <c r="S154" s="145">
        <v>0</v>
      </c>
      <c r="T154" s="146">
        <f>S154*H154</f>
        <v>0</v>
      </c>
      <c r="AR154" s="147" t="s">
        <v>152</v>
      </c>
      <c r="AT154" s="147" t="s">
        <v>280</v>
      </c>
      <c r="AU154" s="147" t="s">
        <v>90</v>
      </c>
      <c r="AY154" s="17" t="s">
        <v>277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88</v>
      </c>
      <c r="BK154" s="148">
        <f>ROUND(I154*H154,2)</f>
        <v>0</v>
      </c>
      <c r="BL154" s="17" t="s">
        <v>152</v>
      </c>
      <c r="BM154" s="147" t="s">
        <v>1265</v>
      </c>
    </row>
    <row r="155" spans="2:65" s="13" customFormat="1" ht="11.25">
      <c r="B155" s="156"/>
      <c r="D155" s="150" t="s">
        <v>285</v>
      </c>
      <c r="E155" s="157" t="s">
        <v>1</v>
      </c>
      <c r="F155" s="158" t="s">
        <v>1266</v>
      </c>
      <c r="H155" s="159">
        <v>1</v>
      </c>
      <c r="I155" s="160"/>
      <c r="L155" s="156"/>
      <c r="M155" s="161"/>
      <c r="T155" s="162"/>
      <c r="AT155" s="157" t="s">
        <v>285</v>
      </c>
      <c r="AU155" s="157" t="s">
        <v>90</v>
      </c>
      <c r="AV155" s="13" t="s">
        <v>90</v>
      </c>
      <c r="AW155" s="13" t="s">
        <v>36</v>
      </c>
      <c r="AX155" s="13" t="s">
        <v>80</v>
      </c>
      <c r="AY155" s="157" t="s">
        <v>277</v>
      </c>
    </row>
    <row r="156" spans="2:65" s="15" customFormat="1" ht="11.25">
      <c r="B156" s="170"/>
      <c r="D156" s="150" t="s">
        <v>285</v>
      </c>
      <c r="E156" s="171" t="s">
        <v>1</v>
      </c>
      <c r="F156" s="172" t="s">
        <v>293</v>
      </c>
      <c r="H156" s="173">
        <v>1</v>
      </c>
      <c r="I156" s="174"/>
      <c r="L156" s="170"/>
      <c r="M156" s="175"/>
      <c r="T156" s="176"/>
      <c r="AT156" s="171" t="s">
        <v>285</v>
      </c>
      <c r="AU156" s="171" t="s">
        <v>90</v>
      </c>
      <c r="AV156" s="15" t="s">
        <v>152</v>
      </c>
      <c r="AW156" s="15" t="s">
        <v>36</v>
      </c>
      <c r="AX156" s="15" t="s">
        <v>88</v>
      </c>
      <c r="AY156" s="171" t="s">
        <v>277</v>
      </c>
    </row>
    <row r="157" spans="2:65" s="1" customFormat="1" ht="24.2" customHeight="1">
      <c r="B157" s="135"/>
      <c r="C157" s="136" t="s">
        <v>334</v>
      </c>
      <c r="D157" s="136" t="s">
        <v>280</v>
      </c>
      <c r="E157" s="137" t="s">
        <v>330</v>
      </c>
      <c r="F157" s="138" t="s">
        <v>331</v>
      </c>
      <c r="G157" s="139" t="s">
        <v>104</v>
      </c>
      <c r="H157" s="140">
        <v>100</v>
      </c>
      <c r="I157" s="141"/>
      <c r="J157" s="142">
        <f>ROUND(I157*H157,2)</f>
        <v>0</v>
      </c>
      <c r="K157" s="138" t="s">
        <v>283</v>
      </c>
      <c r="L157" s="32"/>
      <c r="M157" s="143" t="s">
        <v>1</v>
      </c>
      <c r="N157" s="144" t="s">
        <v>45</v>
      </c>
      <c r="P157" s="145">
        <f>O157*H157</f>
        <v>0</v>
      </c>
      <c r="Q157" s="145">
        <v>1E-4</v>
      </c>
      <c r="R157" s="145">
        <f>Q157*H157</f>
        <v>0.01</v>
      </c>
      <c r="S157" s="145">
        <v>0</v>
      </c>
      <c r="T157" s="146">
        <f>S157*H157</f>
        <v>0</v>
      </c>
      <c r="AR157" s="147" t="s">
        <v>152</v>
      </c>
      <c r="AT157" s="147" t="s">
        <v>280</v>
      </c>
      <c r="AU157" s="147" t="s">
        <v>90</v>
      </c>
      <c r="AY157" s="17" t="s">
        <v>277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88</v>
      </c>
      <c r="BK157" s="148">
        <f>ROUND(I157*H157,2)</f>
        <v>0</v>
      </c>
      <c r="BL157" s="17" t="s">
        <v>152</v>
      </c>
      <c r="BM157" s="147" t="s">
        <v>1267</v>
      </c>
    </row>
    <row r="158" spans="2:65" s="13" customFormat="1" ht="11.25">
      <c r="B158" s="156"/>
      <c r="D158" s="150" t="s">
        <v>285</v>
      </c>
      <c r="E158" s="157" t="s">
        <v>210</v>
      </c>
      <c r="F158" s="158" t="s">
        <v>588</v>
      </c>
      <c r="H158" s="159">
        <v>100</v>
      </c>
      <c r="I158" s="160"/>
      <c r="L158" s="156"/>
      <c r="M158" s="161"/>
      <c r="T158" s="162"/>
      <c r="AT158" s="157" t="s">
        <v>285</v>
      </c>
      <c r="AU158" s="157" t="s">
        <v>90</v>
      </c>
      <c r="AV158" s="13" t="s">
        <v>90</v>
      </c>
      <c r="AW158" s="13" t="s">
        <v>36</v>
      </c>
      <c r="AX158" s="13" t="s">
        <v>88</v>
      </c>
      <c r="AY158" s="157" t="s">
        <v>277</v>
      </c>
    </row>
    <row r="159" spans="2:65" s="1" customFormat="1" ht="24.2" customHeight="1">
      <c r="B159" s="135"/>
      <c r="C159" s="136" t="s">
        <v>338</v>
      </c>
      <c r="D159" s="136" t="s">
        <v>280</v>
      </c>
      <c r="E159" s="137" t="s">
        <v>335</v>
      </c>
      <c r="F159" s="138" t="s">
        <v>336</v>
      </c>
      <c r="G159" s="139" t="s">
        <v>104</v>
      </c>
      <c r="H159" s="140">
        <v>100</v>
      </c>
      <c r="I159" s="141"/>
      <c r="J159" s="142">
        <f>ROUND(I159*H159,2)</f>
        <v>0</v>
      </c>
      <c r="K159" s="138" t="s">
        <v>283</v>
      </c>
      <c r="L159" s="32"/>
      <c r="M159" s="143" t="s">
        <v>1</v>
      </c>
      <c r="N159" s="144" t="s">
        <v>45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152</v>
      </c>
      <c r="AT159" s="147" t="s">
        <v>280</v>
      </c>
      <c r="AU159" s="147" t="s">
        <v>90</v>
      </c>
      <c r="AY159" s="17" t="s">
        <v>277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88</v>
      </c>
      <c r="BK159" s="148">
        <f>ROUND(I159*H159,2)</f>
        <v>0</v>
      </c>
      <c r="BL159" s="17" t="s">
        <v>152</v>
      </c>
      <c r="BM159" s="147" t="s">
        <v>1268</v>
      </c>
    </row>
    <row r="160" spans="2:65" s="13" customFormat="1" ht="11.25">
      <c r="B160" s="156"/>
      <c r="D160" s="150" t="s">
        <v>285</v>
      </c>
      <c r="E160" s="157" t="s">
        <v>1</v>
      </c>
      <c r="F160" s="158" t="s">
        <v>210</v>
      </c>
      <c r="H160" s="159">
        <v>100</v>
      </c>
      <c r="I160" s="160"/>
      <c r="L160" s="156"/>
      <c r="M160" s="161"/>
      <c r="T160" s="162"/>
      <c r="AT160" s="157" t="s">
        <v>285</v>
      </c>
      <c r="AU160" s="157" t="s">
        <v>90</v>
      </c>
      <c r="AV160" s="13" t="s">
        <v>90</v>
      </c>
      <c r="AW160" s="13" t="s">
        <v>36</v>
      </c>
      <c r="AX160" s="13" t="s">
        <v>88</v>
      </c>
      <c r="AY160" s="157" t="s">
        <v>277</v>
      </c>
    </row>
    <row r="161" spans="2:65" s="1" customFormat="1" ht="24.2" customHeight="1">
      <c r="B161" s="135"/>
      <c r="C161" s="136" t="s">
        <v>343</v>
      </c>
      <c r="D161" s="136" t="s">
        <v>280</v>
      </c>
      <c r="E161" s="137" t="s">
        <v>339</v>
      </c>
      <c r="F161" s="138" t="s">
        <v>340</v>
      </c>
      <c r="G161" s="139" t="s">
        <v>104</v>
      </c>
      <c r="H161" s="140">
        <v>4.5999999999999996</v>
      </c>
      <c r="I161" s="141"/>
      <c r="J161" s="142">
        <f>ROUND(I161*H161,2)</f>
        <v>0</v>
      </c>
      <c r="K161" s="138" t="s">
        <v>283</v>
      </c>
      <c r="L161" s="32"/>
      <c r="M161" s="143" t="s">
        <v>1</v>
      </c>
      <c r="N161" s="144" t="s">
        <v>45</v>
      </c>
      <c r="P161" s="145">
        <f>O161*H161</f>
        <v>0</v>
      </c>
      <c r="Q161" s="145">
        <v>4.6999999999999999E-4</v>
      </c>
      <c r="R161" s="145">
        <f>Q161*H161</f>
        <v>2.1619999999999999E-3</v>
      </c>
      <c r="S161" s="145">
        <v>0</v>
      </c>
      <c r="T161" s="146">
        <f>S161*H161</f>
        <v>0</v>
      </c>
      <c r="AR161" s="147" t="s">
        <v>152</v>
      </c>
      <c r="AT161" s="147" t="s">
        <v>280</v>
      </c>
      <c r="AU161" s="147" t="s">
        <v>90</v>
      </c>
      <c r="AY161" s="17" t="s">
        <v>277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88</v>
      </c>
      <c r="BK161" s="148">
        <f>ROUND(I161*H161,2)</f>
        <v>0</v>
      </c>
      <c r="BL161" s="17" t="s">
        <v>152</v>
      </c>
      <c r="BM161" s="147" t="s">
        <v>1269</v>
      </c>
    </row>
    <row r="162" spans="2:65" s="13" customFormat="1" ht="11.25">
      <c r="B162" s="156"/>
      <c r="D162" s="150" t="s">
        <v>285</v>
      </c>
      <c r="E162" s="157" t="s">
        <v>102</v>
      </c>
      <c r="F162" s="158" t="s">
        <v>1270</v>
      </c>
      <c r="H162" s="159">
        <v>4.5999999999999996</v>
      </c>
      <c r="I162" s="160"/>
      <c r="L162" s="156"/>
      <c r="M162" s="161"/>
      <c r="T162" s="162"/>
      <c r="AT162" s="157" t="s">
        <v>285</v>
      </c>
      <c r="AU162" s="157" t="s">
        <v>90</v>
      </c>
      <c r="AV162" s="13" t="s">
        <v>90</v>
      </c>
      <c r="AW162" s="13" t="s">
        <v>36</v>
      </c>
      <c r="AX162" s="13" t="s">
        <v>88</v>
      </c>
      <c r="AY162" s="157" t="s">
        <v>277</v>
      </c>
    </row>
    <row r="163" spans="2:65" s="1" customFormat="1" ht="24.2" customHeight="1">
      <c r="B163" s="135"/>
      <c r="C163" s="136" t="s">
        <v>347</v>
      </c>
      <c r="D163" s="136" t="s">
        <v>280</v>
      </c>
      <c r="E163" s="137" t="s">
        <v>344</v>
      </c>
      <c r="F163" s="138" t="s">
        <v>345</v>
      </c>
      <c r="G163" s="139" t="s">
        <v>104</v>
      </c>
      <c r="H163" s="140">
        <v>4.5999999999999996</v>
      </c>
      <c r="I163" s="141"/>
      <c r="J163" s="142">
        <f>ROUND(I163*H163,2)</f>
        <v>0</v>
      </c>
      <c r="K163" s="138" t="s">
        <v>283</v>
      </c>
      <c r="L163" s="32"/>
      <c r="M163" s="143" t="s">
        <v>1</v>
      </c>
      <c r="N163" s="144" t="s">
        <v>45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152</v>
      </c>
      <c r="AT163" s="147" t="s">
        <v>280</v>
      </c>
      <c r="AU163" s="147" t="s">
        <v>90</v>
      </c>
      <c r="AY163" s="17" t="s">
        <v>277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88</v>
      </c>
      <c r="BK163" s="148">
        <f>ROUND(I163*H163,2)</f>
        <v>0</v>
      </c>
      <c r="BL163" s="17" t="s">
        <v>152</v>
      </c>
      <c r="BM163" s="147" t="s">
        <v>1271</v>
      </c>
    </row>
    <row r="164" spans="2:65" s="13" customFormat="1" ht="11.25">
      <c r="B164" s="156"/>
      <c r="D164" s="150" t="s">
        <v>285</v>
      </c>
      <c r="E164" s="157" t="s">
        <v>1</v>
      </c>
      <c r="F164" s="158" t="s">
        <v>102</v>
      </c>
      <c r="H164" s="159">
        <v>4.5999999999999996</v>
      </c>
      <c r="I164" s="160"/>
      <c r="L164" s="156"/>
      <c r="M164" s="161"/>
      <c r="T164" s="162"/>
      <c r="AT164" s="157" t="s">
        <v>285</v>
      </c>
      <c r="AU164" s="157" t="s">
        <v>90</v>
      </c>
      <c r="AV164" s="13" t="s">
        <v>90</v>
      </c>
      <c r="AW164" s="13" t="s">
        <v>36</v>
      </c>
      <c r="AX164" s="13" t="s">
        <v>88</v>
      </c>
      <c r="AY164" s="157" t="s">
        <v>277</v>
      </c>
    </row>
    <row r="165" spans="2:65" s="1" customFormat="1" ht="37.9" customHeight="1">
      <c r="B165" s="135"/>
      <c r="C165" s="136" t="s">
        <v>353</v>
      </c>
      <c r="D165" s="136" t="s">
        <v>280</v>
      </c>
      <c r="E165" s="137" t="s">
        <v>1272</v>
      </c>
      <c r="F165" s="138" t="s">
        <v>1273</v>
      </c>
      <c r="G165" s="139" t="s">
        <v>96</v>
      </c>
      <c r="H165" s="140">
        <v>32.200000000000003</v>
      </c>
      <c r="I165" s="141"/>
      <c r="J165" s="142">
        <f>ROUND(I165*H165,2)</f>
        <v>0</v>
      </c>
      <c r="K165" s="138" t="s">
        <v>283</v>
      </c>
      <c r="L165" s="32"/>
      <c r="M165" s="143" t="s">
        <v>1</v>
      </c>
      <c r="N165" s="144" t="s">
        <v>45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152</v>
      </c>
      <c r="AT165" s="147" t="s">
        <v>280</v>
      </c>
      <c r="AU165" s="147" t="s">
        <v>90</v>
      </c>
      <c r="AY165" s="17" t="s">
        <v>277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88</v>
      </c>
      <c r="BK165" s="148">
        <f>ROUND(I165*H165,2)</f>
        <v>0</v>
      </c>
      <c r="BL165" s="17" t="s">
        <v>152</v>
      </c>
      <c r="BM165" s="147" t="s">
        <v>1274</v>
      </c>
    </row>
    <row r="166" spans="2:65" s="12" customFormat="1" ht="22.5">
      <c r="B166" s="149"/>
      <c r="D166" s="150" t="s">
        <v>285</v>
      </c>
      <c r="E166" s="151" t="s">
        <v>1</v>
      </c>
      <c r="F166" s="152" t="s">
        <v>1275</v>
      </c>
      <c r="H166" s="151" t="s">
        <v>1</v>
      </c>
      <c r="I166" s="153"/>
      <c r="L166" s="149"/>
      <c r="M166" s="154"/>
      <c r="T166" s="155"/>
      <c r="AT166" s="151" t="s">
        <v>285</v>
      </c>
      <c r="AU166" s="151" t="s">
        <v>90</v>
      </c>
      <c r="AV166" s="12" t="s">
        <v>88</v>
      </c>
      <c r="AW166" s="12" t="s">
        <v>36</v>
      </c>
      <c r="AX166" s="12" t="s">
        <v>80</v>
      </c>
      <c r="AY166" s="151" t="s">
        <v>277</v>
      </c>
    </row>
    <row r="167" spans="2:65" s="13" customFormat="1" ht="11.25">
      <c r="B167" s="156"/>
      <c r="D167" s="150" t="s">
        <v>285</v>
      </c>
      <c r="E167" s="157" t="s">
        <v>1</v>
      </c>
      <c r="F167" s="158" t="s">
        <v>1276</v>
      </c>
      <c r="H167" s="159">
        <v>18.2</v>
      </c>
      <c r="I167" s="160"/>
      <c r="L167" s="156"/>
      <c r="M167" s="161"/>
      <c r="T167" s="162"/>
      <c r="AT167" s="157" t="s">
        <v>285</v>
      </c>
      <c r="AU167" s="157" t="s">
        <v>90</v>
      </c>
      <c r="AV167" s="13" t="s">
        <v>90</v>
      </c>
      <c r="AW167" s="13" t="s">
        <v>36</v>
      </c>
      <c r="AX167" s="13" t="s">
        <v>80</v>
      </c>
      <c r="AY167" s="157" t="s">
        <v>277</v>
      </c>
    </row>
    <row r="168" spans="2:65" s="13" customFormat="1" ht="11.25">
      <c r="B168" s="156"/>
      <c r="D168" s="150" t="s">
        <v>285</v>
      </c>
      <c r="E168" s="157" t="s">
        <v>1</v>
      </c>
      <c r="F168" s="158" t="s">
        <v>1277</v>
      </c>
      <c r="H168" s="159">
        <v>14</v>
      </c>
      <c r="I168" s="160"/>
      <c r="L168" s="156"/>
      <c r="M168" s="161"/>
      <c r="T168" s="162"/>
      <c r="AT168" s="157" t="s">
        <v>285</v>
      </c>
      <c r="AU168" s="157" t="s">
        <v>90</v>
      </c>
      <c r="AV168" s="13" t="s">
        <v>90</v>
      </c>
      <c r="AW168" s="13" t="s">
        <v>36</v>
      </c>
      <c r="AX168" s="13" t="s">
        <v>80</v>
      </c>
      <c r="AY168" s="157" t="s">
        <v>277</v>
      </c>
    </row>
    <row r="169" spans="2:65" s="15" customFormat="1" ht="11.25">
      <c r="B169" s="170"/>
      <c r="D169" s="150" t="s">
        <v>285</v>
      </c>
      <c r="E169" s="171" t="s">
        <v>1227</v>
      </c>
      <c r="F169" s="172" t="s">
        <v>293</v>
      </c>
      <c r="H169" s="173">
        <v>32.200000000000003</v>
      </c>
      <c r="I169" s="174"/>
      <c r="L169" s="170"/>
      <c r="M169" s="175"/>
      <c r="T169" s="176"/>
      <c r="AT169" s="171" t="s">
        <v>285</v>
      </c>
      <c r="AU169" s="171" t="s">
        <v>90</v>
      </c>
      <c r="AV169" s="15" t="s">
        <v>152</v>
      </c>
      <c r="AW169" s="15" t="s">
        <v>36</v>
      </c>
      <c r="AX169" s="15" t="s">
        <v>88</v>
      </c>
      <c r="AY169" s="171" t="s">
        <v>277</v>
      </c>
    </row>
    <row r="170" spans="2:65" s="1" customFormat="1" ht="33" customHeight="1">
      <c r="B170" s="135"/>
      <c r="C170" s="136" t="s">
        <v>8</v>
      </c>
      <c r="D170" s="136" t="s">
        <v>280</v>
      </c>
      <c r="E170" s="137" t="s">
        <v>359</v>
      </c>
      <c r="F170" s="138" t="s">
        <v>360</v>
      </c>
      <c r="G170" s="139" t="s">
        <v>96</v>
      </c>
      <c r="H170" s="140">
        <v>0.125</v>
      </c>
      <c r="I170" s="141"/>
      <c r="J170" s="142">
        <f>ROUND(I170*H170,2)</f>
        <v>0</v>
      </c>
      <c r="K170" s="138" t="s">
        <v>283</v>
      </c>
      <c r="L170" s="32"/>
      <c r="M170" s="143" t="s">
        <v>1</v>
      </c>
      <c r="N170" s="144" t="s">
        <v>45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152</v>
      </c>
      <c r="AT170" s="147" t="s">
        <v>280</v>
      </c>
      <c r="AU170" s="147" t="s">
        <v>90</v>
      </c>
      <c r="AY170" s="17" t="s">
        <v>277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88</v>
      </c>
      <c r="BK170" s="148">
        <f>ROUND(I170*H170,2)</f>
        <v>0</v>
      </c>
      <c r="BL170" s="17" t="s">
        <v>152</v>
      </c>
      <c r="BM170" s="147" t="s">
        <v>1278</v>
      </c>
    </row>
    <row r="171" spans="2:65" s="13" customFormat="1" ht="11.25">
      <c r="B171" s="156"/>
      <c r="D171" s="150" t="s">
        <v>285</v>
      </c>
      <c r="E171" s="157" t="s">
        <v>1</v>
      </c>
      <c r="F171" s="158" t="s">
        <v>1279</v>
      </c>
      <c r="H171" s="159">
        <v>0.125</v>
      </c>
      <c r="I171" s="160"/>
      <c r="L171" s="156"/>
      <c r="M171" s="161"/>
      <c r="T171" s="162"/>
      <c r="AT171" s="157" t="s">
        <v>285</v>
      </c>
      <c r="AU171" s="157" t="s">
        <v>90</v>
      </c>
      <c r="AV171" s="13" t="s">
        <v>90</v>
      </c>
      <c r="AW171" s="13" t="s">
        <v>36</v>
      </c>
      <c r="AX171" s="13" t="s">
        <v>80</v>
      </c>
      <c r="AY171" s="157" t="s">
        <v>277</v>
      </c>
    </row>
    <row r="172" spans="2:65" s="15" customFormat="1" ht="11.25">
      <c r="B172" s="170"/>
      <c r="D172" s="150" t="s">
        <v>285</v>
      </c>
      <c r="E172" s="171" t="s">
        <v>109</v>
      </c>
      <c r="F172" s="172" t="s">
        <v>293</v>
      </c>
      <c r="H172" s="173">
        <v>0.125</v>
      </c>
      <c r="I172" s="174"/>
      <c r="L172" s="170"/>
      <c r="M172" s="175"/>
      <c r="T172" s="176"/>
      <c r="AT172" s="171" t="s">
        <v>285</v>
      </c>
      <c r="AU172" s="171" t="s">
        <v>90</v>
      </c>
      <c r="AV172" s="15" t="s">
        <v>152</v>
      </c>
      <c r="AW172" s="15" t="s">
        <v>36</v>
      </c>
      <c r="AX172" s="15" t="s">
        <v>88</v>
      </c>
      <c r="AY172" s="171" t="s">
        <v>277</v>
      </c>
    </row>
    <row r="173" spans="2:65" s="1" customFormat="1" ht="24.2" customHeight="1">
      <c r="B173" s="135"/>
      <c r="C173" s="136" t="s">
        <v>363</v>
      </c>
      <c r="D173" s="136" t="s">
        <v>280</v>
      </c>
      <c r="E173" s="137" t="s">
        <v>364</v>
      </c>
      <c r="F173" s="138" t="s">
        <v>365</v>
      </c>
      <c r="G173" s="139" t="s">
        <v>96</v>
      </c>
      <c r="H173" s="140">
        <v>36.69</v>
      </c>
      <c r="I173" s="141"/>
      <c r="J173" s="142">
        <f>ROUND(I173*H173,2)</f>
        <v>0</v>
      </c>
      <c r="K173" s="138" t="s">
        <v>283</v>
      </c>
      <c r="L173" s="32"/>
      <c r="M173" s="143" t="s">
        <v>1</v>
      </c>
      <c r="N173" s="144" t="s">
        <v>45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152</v>
      </c>
      <c r="AT173" s="147" t="s">
        <v>280</v>
      </c>
      <c r="AU173" s="147" t="s">
        <v>90</v>
      </c>
      <c r="AY173" s="17" t="s">
        <v>277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88</v>
      </c>
      <c r="BK173" s="148">
        <f>ROUND(I173*H173,2)</f>
        <v>0</v>
      </c>
      <c r="BL173" s="17" t="s">
        <v>152</v>
      </c>
      <c r="BM173" s="147" t="s">
        <v>1280</v>
      </c>
    </row>
    <row r="174" spans="2:65" s="13" customFormat="1" ht="22.5">
      <c r="B174" s="156"/>
      <c r="D174" s="150" t="s">
        <v>285</v>
      </c>
      <c r="E174" s="157" t="s">
        <v>1</v>
      </c>
      <c r="F174" s="158" t="s">
        <v>1281</v>
      </c>
      <c r="H174" s="159">
        <v>35.700000000000003</v>
      </c>
      <c r="I174" s="160"/>
      <c r="L174" s="156"/>
      <c r="M174" s="161"/>
      <c r="T174" s="162"/>
      <c r="AT174" s="157" t="s">
        <v>285</v>
      </c>
      <c r="AU174" s="157" t="s">
        <v>90</v>
      </c>
      <c r="AV174" s="13" t="s">
        <v>90</v>
      </c>
      <c r="AW174" s="13" t="s">
        <v>36</v>
      </c>
      <c r="AX174" s="13" t="s">
        <v>80</v>
      </c>
      <c r="AY174" s="157" t="s">
        <v>277</v>
      </c>
    </row>
    <row r="175" spans="2:65" s="13" customFormat="1" ht="11.25">
      <c r="B175" s="156"/>
      <c r="D175" s="150" t="s">
        <v>285</v>
      </c>
      <c r="E175" s="157" t="s">
        <v>1</v>
      </c>
      <c r="F175" s="158" t="s">
        <v>1282</v>
      </c>
      <c r="H175" s="159">
        <v>0.99</v>
      </c>
      <c r="I175" s="160"/>
      <c r="L175" s="156"/>
      <c r="M175" s="161"/>
      <c r="T175" s="162"/>
      <c r="AT175" s="157" t="s">
        <v>285</v>
      </c>
      <c r="AU175" s="157" t="s">
        <v>90</v>
      </c>
      <c r="AV175" s="13" t="s">
        <v>90</v>
      </c>
      <c r="AW175" s="13" t="s">
        <v>36</v>
      </c>
      <c r="AX175" s="13" t="s">
        <v>80</v>
      </c>
      <c r="AY175" s="157" t="s">
        <v>277</v>
      </c>
    </row>
    <row r="176" spans="2:65" s="15" customFormat="1" ht="11.25">
      <c r="B176" s="170"/>
      <c r="D176" s="150" t="s">
        <v>285</v>
      </c>
      <c r="E176" s="171" t="s">
        <v>1</v>
      </c>
      <c r="F176" s="172" t="s">
        <v>293</v>
      </c>
      <c r="H176" s="173">
        <v>36.69</v>
      </c>
      <c r="I176" s="174"/>
      <c r="L176" s="170"/>
      <c r="M176" s="175"/>
      <c r="T176" s="176"/>
      <c r="AT176" s="171" t="s">
        <v>285</v>
      </c>
      <c r="AU176" s="171" t="s">
        <v>90</v>
      </c>
      <c r="AV176" s="15" t="s">
        <v>152</v>
      </c>
      <c r="AW176" s="15" t="s">
        <v>36</v>
      </c>
      <c r="AX176" s="15" t="s">
        <v>88</v>
      </c>
      <c r="AY176" s="171" t="s">
        <v>277</v>
      </c>
    </row>
    <row r="177" spans="2:65" s="1" customFormat="1" ht="21.75" customHeight="1">
      <c r="B177" s="135"/>
      <c r="C177" s="136" t="s">
        <v>370</v>
      </c>
      <c r="D177" s="136" t="s">
        <v>280</v>
      </c>
      <c r="E177" s="137" t="s">
        <v>371</v>
      </c>
      <c r="F177" s="138" t="s">
        <v>372</v>
      </c>
      <c r="G177" s="139" t="s">
        <v>139</v>
      </c>
      <c r="H177" s="140">
        <v>97</v>
      </c>
      <c r="I177" s="141"/>
      <c r="J177" s="142">
        <f>ROUND(I177*H177,2)</f>
        <v>0</v>
      </c>
      <c r="K177" s="138" t="s">
        <v>283</v>
      </c>
      <c r="L177" s="32"/>
      <c r="M177" s="143" t="s">
        <v>1</v>
      </c>
      <c r="N177" s="144" t="s">
        <v>45</v>
      </c>
      <c r="P177" s="145">
        <f>O177*H177</f>
        <v>0</v>
      </c>
      <c r="Q177" s="145">
        <v>8.4000000000000003E-4</v>
      </c>
      <c r="R177" s="145">
        <f>Q177*H177</f>
        <v>8.1479999999999997E-2</v>
      </c>
      <c r="S177" s="145">
        <v>0</v>
      </c>
      <c r="T177" s="146">
        <f>S177*H177</f>
        <v>0</v>
      </c>
      <c r="AR177" s="147" t="s">
        <v>152</v>
      </c>
      <c r="AT177" s="147" t="s">
        <v>280</v>
      </c>
      <c r="AU177" s="147" t="s">
        <v>90</v>
      </c>
      <c r="AY177" s="17" t="s">
        <v>277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88</v>
      </c>
      <c r="BK177" s="148">
        <f>ROUND(I177*H177,2)</f>
        <v>0</v>
      </c>
      <c r="BL177" s="17" t="s">
        <v>152</v>
      </c>
      <c r="BM177" s="147" t="s">
        <v>1283</v>
      </c>
    </row>
    <row r="178" spans="2:65" s="13" customFormat="1" ht="11.25">
      <c r="B178" s="156"/>
      <c r="D178" s="150" t="s">
        <v>285</v>
      </c>
      <c r="E178" s="157" t="s">
        <v>1</v>
      </c>
      <c r="F178" s="158" t="s">
        <v>1284</v>
      </c>
      <c r="H178" s="159">
        <v>96</v>
      </c>
      <c r="I178" s="160"/>
      <c r="L178" s="156"/>
      <c r="M178" s="161"/>
      <c r="T178" s="162"/>
      <c r="AT178" s="157" t="s">
        <v>285</v>
      </c>
      <c r="AU178" s="157" t="s">
        <v>90</v>
      </c>
      <c r="AV178" s="13" t="s">
        <v>90</v>
      </c>
      <c r="AW178" s="13" t="s">
        <v>36</v>
      </c>
      <c r="AX178" s="13" t="s">
        <v>80</v>
      </c>
      <c r="AY178" s="157" t="s">
        <v>277</v>
      </c>
    </row>
    <row r="179" spans="2:65" s="13" customFormat="1" ht="11.25">
      <c r="B179" s="156"/>
      <c r="D179" s="150" t="s">
        <v>285</v>
      </c>
      <c r="E179" s="157" t="s">
        <v>1</v>
      </c>
      <c r="F179" s="158" t="s">
        <v>1285</v>
      </c>
      <c r="H179" s="159">
        <v>1</v>
      </c>
      <c r="I179" s="160"/>
      <c r="L179" s="156"/>
      <c r="M179" s="161"/>
      <c r="T179" s="162"/>
      <c r="AT179" s="157" t="s">
        <v>285</v>
      </c>
      <c r="AU179" s="157" t="s">
        <v>90</v>
      </c>
      <c r="AV179" s="13" t="s">
        <v>90</v>
      </c>
      <c r="AW179" s="13" t="s">
        <v>36</v>
      </c>
      <c r="AX179" s="13" t="s">
        <v>80</v>
      </c>
      <c r="AY179" s="157" t="s">
        <v>277</v>
      </c>
    </row>
    <row r="180" spans="2:65" s="15" customFormat="1" ht="11.25">
      <c r="B180" s="170"/>
      <c r="D180" s="150" t="s">
        <v>285</v>
      </c>
      <c r="E180" s="171" t="s">
        <v>112</v>
      </c>
      <c r="F180" s="172" t="s">
        <v>293</v>
      </c>
      <c r="H180" s="173">
        <v>97</v>
      </c>
      <c r="I180" s="174"/>
      <c r="L180" s="170"/>
      <c r="M180" s="175"/>
      <c r="T180" s="176"/>
      <c r="AT180" s="171" t="s">
        <v>285</v>
      </c>
      <c r="AU180" s="171" t="s">
        <v>90</v>
      </c>
      <c r="AV180" s="15" t="s">
        <v>152</v>
      </c>
      <c r="AW180" s="15" t="s">
        <v>36</v>
      </c>
      <c r="AX180" s="15" t="s">
        <v>88</v>
      </c>
      <c r="AY180" s="171" t="s">
        <v>277</v>
      </c>
    </row>
    <row r="181" spans="2:65" s="1" customFormat="1" ht="24.2" customHeight="1">
      <c r="B181" s="135"/>
      <c r="C181" s="136" t="s">
        <v>376</v>
      </c>
      <c r="D181" s="136" t="s">
        <v>280</v>
      </c>
      <c r="E181" s="137" t="s">
        <v>377</v>
      </c>
      <c r="F181" s="138" t="s">
        <v>378</v>
      </c>
      <c r="G181" s="139" t="s">
        <v>139</v>
      </c>
      <c r="H181" s="140">
        <v>97</v>
      </c>
      <c r="I181" s="141"/>
      <c r="J181" s="142">
        <f>ROUND(I181*H181,2)</f>
        <v>0</v>
      </c>
      <c r="K181" s="138" t="s">
        <v>283</v>
      </c>
      <c r="L181" s="32"/>
      <c r="M181" s="143" t="s">
        <v>1</v>
      </c>
      <c r="N181" s="144" t="s">
        <v>45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152</v>
      </c>
      <c r="AT181" s="147" t="s">
        <v>280</v>
      </c>
      <c r="AU181" s="147" t="s">
        <v>90</v>
      </c>
      <c r="AY181" s="17" t="s">
        <v>277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88</v>
      </c>
      <c r="BK181" s="148">
        <f>ROUND(I181*H181,2)</f>
        <v>0</v>
      </c>
      <c r="BL181" s="17" t="s">
        <v>152</v>
      </c>
      <c r="BM181" s="147" t="s">
        <v>1286</v>
      </c>
    </row>
    <row r="182" spans="2:65" s="13" customFormat="1" ht="11.25">
      <c r="B182" s="156"/>
      <c r="D182" s="150" t="s">
        <v>285</v>
      </c>
      <c r="E182" s="157" t="s">
        <v>1</v>
      </c>
      <c r="F182" s="158" t="s">
        <v>112</v>
      </c>
      <c r="H182" s="159">
        <v>97</v>
      </c>
      <c r="I182" s="160"/>
      <c r="L182" s="156"/>
      <c r="M182" s="161"/>
      <c r="T182" s="162"/>
      <c r="AT182" s="157" t="s">
        <v>285</v>
      </c>
      <c r="AU182" s="157" t="s">
        <v>90</v>
      </c>
      <c r="AV182" s="13" t="s">
        <v>90</v>
      </c>
      <c r="AW182" s="13" t="s">
        <v>36</v>
      </c>
      <c r="AX182" s="13" t="s">
        <v>88</v>
      </c>
      <c r="AY182" s="157" t="s">
        <v>277</v>
      </c>
    </row>
    <row r="183" spans="2:65" s="1" customFormat="1" ht="16.5" customHeight="1">
      <c r="B183" s="135"/>
      <c r="C183" s="136" t="s">
        <v>380</v>
      </c>
      <c r="D183" s="136" t="s">
        <v>280</v>
      </c>
      <c r="E183" s="137" t="s">
        <v>381</v>
      </c>
      <c r="F183" s="138" t="s">
        <v>382</v>
      </c>
      <c r="G183" s="139" t="s">
        <v>96</v>
      </c>
      <c r="H183" s="140">
        <v>4</v>
      </c>
      <c r="I183" s="141"/>
      <c r="J183" s="142">
        <f>ROUND(I183*H183,2)</f>
        <v>0</v>
      </c>
      <c r="K183" s="138" t="s">
        <v>283</v>
      </c>
      <c r="L183" s="32"/>
      <c r="M183" s="143" t="s">
        <v>1</v>
      </c>
      <c r="N183" s="144" t="s">
        <v>45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152</v>
      </c>
      <c r="AT183" s="147" t="s">
        <v>280</v>
      </c>
      <c r="AU183" s="147" t="s">
        <v>90</v>
      </c>
      <c r="AY183" s="17" t="s">
        <v>277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88</v>
      </c>
      <c r="BK183" s="148">
        <f>ROUND(I183*H183,2)</f>
        <v>0</v>
      </c>
      <c r="BL183" s="17" t="s">
        <v>152</v>
      </c>
      <c r="BM183" s="147" t="s">
        <v>1287</v>
      </c>
    </row>
    <row r="184" spans="2:65" s="1" customFormat="1" ht="19.5">
      <c r="B184" s="32"/>
      <c r="D184" s="150" t="s">
        <v>384</v>
      </c>
      <c r="F184" s="177" t="s">
        <v>385</v>
      </c>
      <c r="I184" s="178"/>
      <c r="L184" s="32"/>
      <c r="M184" s="179"/>
      <c r="T184" s="56"/>
      <c r="AT184" s="17" t="s">
        <v>384</v>
      </c>
      <c r="AU184" s="17" t="s">
        <v>90</v>
      </c>
    </row>
    <row r="185" spans="2:65" s="13" customFormat="1" ht="11.25">
      <c r="B185" s="156"/>
      <c r="D185" s="150" t="s">
        <v>285</v>
      </c>
      <c r="E185" s="157" t="s">
        <v>1</v>
      </c>
      <c r="F185" s="158" t="s">
        <v>1288</v>
      </c>
      <c r="H185" s="159">
        <v>4</v>
      </c>
      <c r="I185" s="160"/>
      <c r="L185" s="156"/>
      <c r="M185" s="161"/>
      <c r="T185" s="162"/>
      <c r="AT185" s="157" t="s">
        <v>285</v>
      </c>
      <c r="AU185" s="157" t="s">
        <v>90</v>
      </c>
      <c r="AV185" s="13" t="s">
        <v>90</v>
      </c>
      <c r="AW185" s="13" t="s">
        <v>36</v>
      </c>
      <c r="AX185" s="13" t="s">
        <v>80</v>
      </c>
      <c r="AY185" s="157" t="s">
        <v>277</v>
      </c>
    </row>
    <row r="186" spans="2:65" s="15" customFormat="1" ht="11.25">
      <c r="B186" s="170"/>
      <c r="D186" s="150" t="s">
        <v>285</v>
      </c>
      <c r="E186" s="171" t="s">
        <v>116</v>
      </c>
      <c r="F186" s="172" t="s">
        <v>293</v>
      </c>
      <c r="H186" s="173">
        <v>4</v>
      </c>
      <c r="I186" s="174"/>
      <c r="L186" s="170"/>
      <c r="M186" s="175"/>
      <c r="T186" s="176"/>
      <c r="AT186" s="171" t="s">
        <v>285</v>
      </c>
      <c r="AU186" s="171" t="s">
        <v>90</v>
      </c>
      <c r="AV186" s="15" t="s">
        <v>152</v>
      </c>
      <c r="AW186" s="15" t="s">
        <v>36</v>
      </c>
      <c r="AX186" s="15" t="s">
        <v>88</v>
      </c>
      <c r="AY186" s="171" t="s">
        <v>277</v>
      </c>
    </row>
    <row r="187" spans="2:65" s="1" customFormat="1" ht="24.2" customHeight="1">
      <c r="B187" s="135"/>
      <c r="C187" s="136" t="s">
        <v>130</v>
      </c>
      <c r="D187" s="136" t="s">
        <v>280</v>
      </c>
      <c r="E187" s="137" t="s">
        <v>388</v>
      </c>
      <c r="F187" s="138" t="s">
        <v>389</v>
      </c>
      <c r="G187" s="139" t="s">
        <v>96</v>
      </c>
      <c r="H187" s="140">
        <v>11.358000000000001</v>
      </c>
      <c r="I187" s="141"/>
      <c r="J187" s="142">
        <f>ROUND(I187*H187,2)</f>
        <v>0</v>
      </c>
      <c r="K187" s="138" t="s">
        <v>283</v>
      </c>
      <c r="L187" s="32"/>
      <c r="M187" s="143" t="s">
        <v>1</v>
      </c>
      <c r="N187" s="144" t="s">
        <v>45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152</v>
      </c>
      <c r="AT187" s="147" t="s">
        <v>280</v>
      </c>
      <c r="AU187" s="147" t="s">
        <v>90</v>
      </c>
      <c r="AY187" s="17" t="s">
        <v>277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88</v>
      </c>
      <c r="BK187" s="148">
        <f>ROUND(I187*H187,2)</f>
        <v>0</v>
      </c>
      <c r="BL187" s="17" t="s">
        <v>152</v>
      </c>
      <c r="BM187" s="147" t="s">
        <v>1289</v>
      </c>
    </row>
    <row r="188" spans="2:65" s="13" customFormat="1" ht="11.25">
      <c r="B188" s="156"/>
      <c r="D188" s="150" t="s">
        <v>285</v>
      </c>
      <c r="E188" s="157" t="s">
        <v>1</v>
      </c>
      <c r="F188" s="158" t="s">
        <v>1290</v>
      </c>
      <c r="H188" s="159">
        <v>11.6</v>
      </c>
      <c r="I188" s="160"/>
      <c r="L188" s="156"/>
      <c r="M188" s="161"/>
      <c r="T188" s="162"/>
      <c r="AT188" s="157" t="s">
        <v>285</v>
      </c>
      <c r="AU188" s="157" t="s">
        <v>90</v>
      </c>
      <c r="AV188" s="13" t="s">
        <v>90</v>
      </c>
      <c r="AW188" s="13" t="s">
        <v>36</v>
      </c>
      <c r="AX188" s="13" t="s">
        <v>80</v>
      </c>
      <c r="AY188" s="157" t="s">
        <v>277</v>
      </c>
    </row>
    <row r="189" spans="2:65" s="12" customFormat="1" ht="11.25">
      <c r="B189" s="149"/>
      <c r="D189" s="150" t="s">
        <v>285</v>
      </c>
      <c r="E189" s="151" t="s">
        <v>1</v>
      </c>
      <c r="F189" s="152" t="s">
        <v>393</v>
      </c>
      <c r="H189" s="151" t="s">
        <v>1</v>
      </c>
      <c r="I189" s="153"/>
      <c r="L189" s="149"/>
      <c r="M189" s="154"/>
      <c r="T189" s="155"/>
      <c r="AT189" s="151" t="s">
        <v>285</v>
      </c>
      <c r="AU189" s="151" t="s">
        <v>90</v>
      </c>
      <c r="AV189" s="12" t="s">
        <v>88</v>
      </c>
      <c r="AW189" s="12" t="s">
        <v>36</v>
      </c>
      <c r="AX189" s="12" t="s">
        <v>80</v>
      </c>
      <c r="AY189" s="151" t="s">
        <v>277</v>
      </c>
    </row>
    <row r="190" spans="2:65" s="13" customFormat="1" ht="11.25">
      <c r="B190" s="156"/>
      <c r="D190" s="150" t="s">
        <v>285</v>
      </c>
      <c r="E190" s="157" t="s">
        <v>1</v>
      </c>
      <c r="F190" s="158" t="s">
        <v>1291</v>
      </c>
      <c r="H190" s="159">
        <v>-0.24199999999999999</v>
      </c>
      <c r="I190" s="160"/>
      <c r="L190" s="156"/>
      <c r="M190" s="161"/>
      <c r="T190" s="162"/>
      <c r="AT190" s="157" t="s">
        <v>285</v>
      </c>
      <c r="AU190" s="157" t="s">
        <v>90</v>
      </c>
      <c r="AV190" s="13" t="s">
        <v>90</v>
      </c>
      <c r="AW190" s="13" t="s">
        <v>36</v>
      </c>
      <c r="AX190" s="13" t="s">
        <v>80</v>
      </c>
      <c r="AY190" s="157" t="s">
        <v>277</v>
      </c>
    </row>
    <row r="191" spans="2:65" s="15" customFormat="1" ht="11.25">
      <c r="B191" s="170"/>
      <c r="D191" s="150" t="s">
        <v>285</v>
      </c>
      <c r="E191" s="171" t="s">
        <v>120</v>
      </c>
      <c r="F191" s="172" t="s">
        <v>293</v>
      </c>
      <c r="H191" s="173">
        <v>11.358000000000001</v>
      </c>
      <c r="I191" s="174"/>
      <c r="L191" s="170"/>
      <c r="M191" s="175"/>
      <c r="T191" s="176"/>
      <c r="AT191" s="171" t="s">
        <v>285</v>
      </c>
      <c r="AU191" s="171" t="s">
        <v>90</v>
      </c>
      <c r="AV191" s="15" t="s">
        <v>152</v>
      </c>
      <c r="AW191" s="15" t="s">
        <v>36</v>
      </c>
      <c r="AX191" s="15" t="s">
        <v>88</v>
      </c>
      <c r="AY191" s="171" t="s">
        <v>277</v>
      </c>
    </row>
    <row r="192" spans="2:65" s="1" customFormat="1" ht="16.5" customHeight="1">
      <c r="B192" s="135"/>
      <c r="C192" s="180" t="s">
        <v>7</v>
      </c>
      <c r="D192" s="180" t="s">
        <v>395</v>
      </c>
      <c r="E192" s="181" t="s">
        <v>396</v>
      </c>
      <c r="F192" s="182" t="s">
        <v>397</v>
      </c>
      <c r="G192" s="183" t="s">
        <v>202</v>
      </c>
      <c r="H192" s="184">
        <v>19.501999999999999</v>
      </c>
      <c r="I192" s="185"/>
      <c r="J192" s="186">
        <f>ROUND(I192*H192,2)</f>
        <v>0</v>
      </c>
      <c r="K192" s="182" t="s">
        <v>283</v>
      </c>
      <c r="L192" s="187"/>
      <c r="M192" s="188" t="s">
        <v>1</v>
      </c>
      <c r="N192" s="189" t="s">
        <v>45</v>
      </c>
      <c r="P192" s="145">
        <f>O192*H192</f>
        <v>0</v>
      </c>
      <c r="Q192" s="145">
        <v>1</v>
      </c>
      <c r="R192" s="145">
        <f>Q192*H192</f>
        <v>19.501999999999999</v>
      </c>
      <c r="S192" s="145">
        <v>0</v>
      </c>
      <c r="T192" s="146">
        <f>S192*H192</f>
        <v>0</v>
      </c>
      <c r="AR192" s="147" t="s">
        <v>324</v>
      </c>
      <c r="AT192" s="147" t="s">
        <v>395</v>
      </c>
      <c r="AU192" s="147" t="s">
        <v>90</v>
      </c>
      <c r="AY192" s="17" t="s">
        <v>277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88</v>
      </c>
      <c r="BK192" s="148">
        <f>ROUND(I192*H192,2)</f>
        <v>0</v>
      </c>
      <c r="BL192" s="17" t="s">
        <v>152</v>
      </c>
      <c r="BM192" s="147" t="s">
        <v>1292</v>
      </c>
    </row>
    <row r="193" spans="2:65" s="13" customFormat="1" ht="11.25">
      <c r="B193" s="156"/>
      <c r="D193" s="150" t="s">
        <v>285</v>
      </c>
      <c r="E193" s="157" t="s">
        <v>1</v>
      </c>
      <c r="F193" s="158" t="s">
        <v>399</v>
      </c>
      <c r="H193" s="159">
        <v>19.501999999999999</v>
      </c>
      <c r="I193" s="160"/>
      <c r="L193" s="156"/>
      <c r="M193" s="161"/>
      <c r="T193" s="162"/>
      <c r="AT193" s="157" t="s">
        <v>285</v>
      </c>
      <c r="AU193" s="157" t="s">
        <v>90</v>
      </c>
      <c r="AV193" s="13" t="s">
        <v>90</v>
      </c>
      <c r="AW193" s="13" t="s">
        <v>36</v>
      </c>
      <c r="AX193" s="13" t="s">
        <v>88</v>
      </c>
      <c r="AY193" s="157" t="s">
        <v>277</v>
      </c>
    </row>
    <row r="194" spans="2:65" s="1" customFormat="1" ht="24.2" customHeight="1">
      <c r="B194" s="135"/>
      <c r="C194" s="136" t="s">
        <v>400</v>
      </c>
      <c r="D194" s="136" t="s">
        <v>280</v>
      </c>
      <c r="E194" s="137" t="s">
        <v>401</v>
      </c>
      <c r="F194" s="138" t="s">
        <v>402</v>
      </c>
      <c r="G194" s="139" t="s">
        <v>96</v>
      </c>
      <c r="H194" s="140">
        <v>20.713000000000001</v>
      </c>
      <c r="I194" s="141"/>
      <c r="J194" s="142">
        <f>ROUND(I194*H194,2)</f>
        <v>0</v>
      </c>
      <c r="K194" s="138" t="s">
        <v>283</v>
      </c>
      <c r="L194" s="32"/>
      <c r="M194" s="143" t="s">
        <v>1</v>
      </c>
      <c r="N194" s="144" t="s">
        <v>45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152</v>
      </c>
      <c r="AT194" s="147" t="s">
        <v>280</v>
      </c>
      <c r="AU194" s="147" t="s">
        <v>90</v>
      </c>
      <c r="AY194" s="17" t="s">
        <v>277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88</v>
      </c>
      <c r="BK194" s="148">
        <f>ROUND(I194*H194,2)</f>
        <v>0</v>
      </c>
      <c r="BL194" s="17" t="s">
        <v>152</v>
      </c>
      <c r="BM194" s="147" t="s">
        <v>1293</v>
      </c>
    </row>
    <row r="195" spans="2:65" s="13" customFormat="1" ht="11.25">
      <c r="B195" s="156"/>
      <c r="D195" s="150" t="s">
        <v>285</v>
      </c>
      <c r="E195" s="157" t="s">
        <v>1</v>
      </c>
      <c r="F195" s="158" t="s">
        <v>1294</v>
      </c>
      <c r="H195" s="159">
        <v>32.325000000000003</v>
      </c>
      <c r="I195" s="160"/>
      <c r="L195" s="156"/>
      <c r="M195" s="161"/>
      <c r="T195" s="162"/>
      <c r="AT195" s="157" t="s">
        <v>285</v>
      </c>
      <c r="AU195" s="157" t="s">
        <v>90</v>
      </c>
      <c r="AV195" s="13" t="s">
        <v>90</v>
      </c>
      <c r="AW195" s="13" t="s">
        <v>36</v>
      </c>
      <c r="AX195" s="13" t="s">
        <v>80</v>
      </c>
      <c r="AY195" s="157" t="s">
        <v>277</v>
      </c>
    </row>
    <row r="196" spans="2:65" s="14" customFormat="1" ht="11.25">
      <c r="B196" s="163"/>
      <c r="D196" s="150" t="s">
        <v>285</v>
      </c>
      <c r="E196" s="164" t="s">
        <v>123</v>
      </c>
      <c r="F196" s="165" t="s">
        <v>290</v>
      </c>
      <c r="H196" s="166">
        <v>32.325000000000003</v>
      </c>
      <c r="I196" s="167"/>
      <c r="L196" s="163"/>
      <c r="M196" s="168"/>
      <c r="T196" s="169"/>
      <c r="AT196" s="164" t="s">
        <v>285</v>
      </c>
      <c r="AU196" s="164" t="s">
        <v>90</v>
      </c>
      <c r="AV196" s="14" t="s">
        <v>291</v>
      </c>
      <c r="AW196" s="14" t="s">
        <v>36</v>
      </c>
      <c r="AX196" s="14" t="s">
        <v>80</v>
      </c>
      <c r="AY196" s="164" t="s">
        <v>277</v>
      </c>
    </row>
    <row r="197" spans="2:65" s="13" customFormat="1" ht="11.25">
      <c r="B197" s="156"/>
      <c r="D197" s="150" t="s">
        <v>285</v>
      </c>
      <c r="E197" s="157" t="s">
        <v>1</v>
      </c>
      <c r="F197" s="158" t="s">
        <v>405</v>
      </c>
      <c r="H197" s="159">
        <v>-15.358000000000001</v>
      </c>
      <c r="I197" s="160"/>
      <c r="L197" s="156"/>
      <c r="M197" s="161"/>
      <c r="T197" s="162"/>
      <c r="AT197" s="157" t="s">
        <v>285</v>
      </c>
      <c r="AU197" s="157" t="s">
        <v>90</v>
      </c>
      <c r="AV197" s="13" t="s">
        <v>90</v>
      </c>
      <c r="AW197" s="13" t="s">
        <v>36</v>
      </c>
      <c r="AX197" s="13" t="s">
        <v>80</v>
      </c>
      <c r="AY197" s="157" t="s">
        <v>277</v>
      </c>
    </row>
    <row r="198" spans="2:65" s="13" customFormat="1" ht="22.5">
      <c r="B198" s="156"/>
      <c r="D198" s="150" t="s">
        <v>285</v>
      </c>
      <c r="E198" s="157" t="s">
        <v>1</v>
      </c>
      <c r="F198" s="158" t="s">
        <v>1295</v>
      </c>
      <c r="H198" s="159">
        <v>4</v>
      </c>
      <c r="I198" s="160"/>
      <c r="L198" s="156"/>
      <c r="M198" s="161"/>
      <c r="T198" s="162"/>
      <c r="AT198" s="157" t="s">
        <v>285</v>
      </c>
      <c r="AU198" s="157" t="s">
        <v>90</v>
      </c>
      <c r="AV198" s="13" t="s">
        <v>90</v>
      </c>
      <c r="AW198" s="13" t="s">
        <v>36</v>
      </c>
      <c r="AX198" s="13" t="s">
        <v>80</v>
      </c>
      <c r="AY198" s="157" t="s">
        <v>277</v>
      </c>
    </row>
    <row r="199" spans="2:65" s="14" customFormat="1" ht="11.25">
      <c r="B199" s="163"/>
      <c r="D199" s="150" t="s">
        <v>285</v>
      </c>
      <c r="E199" s="164" t="s">
        <v>126</v>
      </c>
      <c r="F199" s="165" t="s">
        <v>290</v>
      </c>
      <c r="H199" s="166">
        <v>-11.358000000000001</v>
      </c>
      <c r="I199" s="167"/>
      <c r="L199" s="163"/>
      <c r="M199" s="168"/>
      <c r="T199" s="169"/>
      <c r="AT199" s="164" t="s">
        <v>285</v>
      </c>
      <c r="AU199" s="164" t="s">
        <v>90</v>
      </c>
      <c r="AV199" s="14" t="s">
        <v>291</v>
      </c>
      <c r="AW199" s="14" t="s">
        <v>36</v>
      </c>
      <c r="AX199" s="14" t="s">
        <v>80</v>
      </c>
      <c r="AY199" s="164" t="s">
        <v>277</v>
      </c>
    </row>
    <row r="200" spans="2:65" s="13" customFormat="1" ht="22.5">
      <c r="B200" s="156"/>
      <c r="D200" s="150" t="s">
        <v>285</v>
      </c>
      <c r="E200" s="157" t="s">
        <v>1</v>
      </c>
      <c r="F200" s="158" t="s">
        <v>1296</v>
      </c>
      <c r="H200" s="159">
        <v>-0.254</v>
      </c>
      <c r="I200" s="160"/>
      <c r="L200" s="156"/>
      <c r="M200" s="161"/>
      <c r="T200" s="162"/>
      <c r="AT200" s="157" t="s">
        <v>285</v>
      </c>
      <c r="AU200" s="157" t="s">
        <v>90</v>
      </c>
      <c r="AV200" s="13" t="s">
        <v>90</v>
      </c>
      <c r="AW200" s="13" t="s">
        <v>36</v>
      </c>
      <c r="AX200" s="13" t="s">
        <v>80</v>
      </c>
      <c r="AY200" s="157" t="s">
        <v>277</v>
      </c>
    </row>
    <row r="201" spans="2:65" s="15" customFormat="1" ht="11.25">
      <c r="B201" s="170"/>
      <c r="D201" s="150" t="s">
        <v>285</v>
      </c>
      <c r="E201" s="171" t="s">
        <v>94</v>
      </c>
      <c r="F201" s="172" t="s">
        <v>293</v>
      </c>
      <c r="H201" s="173">
        <v>20.713000000000001</v>
      </c>
      <c r="I201" s="174"/>
      <c r="L201" s="170"/>
      <c r="M201" s="175"/>
      <c r="T201" s="176"/>
      <c r="AT201" s="171" t="s">
        <v>285</v>
      </c>
      <c r="AU201" s="171" t="s">
        <v>90</v>
      </c>
      <c r="AV201" s="15" t="s">
        <v>152</v>
      </c>
      <c r="AW201" s="15" t="s">
        <v>36</v>
      </c>
      <c r="AX201" s="15" t="s">
        <v>88</v>
      </c>
      <c r="AY201" s="171" t="s">
        <v>277</v>
      </c>
    </row>
    <row r="202" spans="2:65" s="1" customFormat="1" ht="37.9" customHeight="1">
      <c r="B202" s="135"/>
      <c r="C202" s="136" t="s">
        <v>407</v>
      </c>
      <c r="D202" s="136" t="s">
        <v>280</v>
      </c>
      <c r="E202" s="137" t="s">
        <v>408</v>
      </c>
      <c r="F202" s="138" t="s">
        <v>409</v>
      </c>
      <c r="G202" s="139" t="s">
        <v>96</v>
      </c>
      <c r="H202" s="140">
        <v>53.037999999999997</v>
      </c>
      <c r="I202" s="141"/>
      <c r="J202" s="142">
        <f>ROUND(I202*H202,2)</f>
        <v>0</v>
      </c>
      <c r="K202" s="138" t="s">
        <v>283</v>
      </c>
      <c r="L202" s="32"/>
      <c r="M202" s="143" t="s">
        <v>1</v>
      </c>
      <c r="N202" s="144" t="s">
        <v>45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152</v>
      </c>
      <c r="AT202" s="147" t="s">
        <v>280</v>
      </c>
      <c r="AU202" s="147" t="s">
        <v>90</v>
      </c>
      <c r="AY202" s="17" t="s">
        <v>277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88</v>
      </c>
      <c r="BK202" s="148">
        <f>ROUND(I202*H202,2)</f>
        <v>0</v>
      </c>
      <c r="BL202" s="17" t="s">
        <v>152</v>
      </c>
      <c r="BM202" s="147" t="s">
        <v>1297</v>
      </c>
    </row>
    <row r="203" spans="2:65" s="13" customFormat="1" ht="11.25">
      <c r="B203" s="156"/>
      <c r="D203" s="150" t="s">
        <v>285</v>
      </c>
      <c r="E203" s="157" t="s">
        <v>1</v>
      </c>
      <c r="F203" s="158" t="s">
        <v>1298</v>
      </c>
      <c r="H203" s="159">
        <v>32.325000000000003</v>
      </c>
      <c r="I203" s="160"/>
      <c r="L203" s="156"/>
      <c r="M203" s="161"/>
      <c r="T203" s="162"/>
      <c r="AT203" s="157" t="s">
        <v>285</v>
      </c>
      <c r="AU203" s="157" t="s">
        <v>90</v>
      </c>
      <c r="AV203" s="13" t="s">
        <v>90</v>
      </c>
      <c r="AW203" s="13" t="s">
        <v>36</v>
      </c>
      <c r="AX203" s="13" t="s">
        <v>80</v>
      </c>
      <c r="AY203" s="157" t="s">
        <v>277</v>
      </c>
    </row>
    <row r="204" spans="2:65" s="13" customFormat="1" ht="11.25">
      <c r="B204" s="156"/>
      <c r="D204" s="150" t="s">
        <v>285</v>
      </c>
      <c r="E204" s="157" t="s">
        <v>1</v>
      </c>
      <c r="F204" s="158" t="s">
        <v>1299</v>
      </c>
      <c r="H204" s="159">
        <v>20.713000000000001</v>
      </c>
      <c r="I204" s="160"/>
      <c r="L204" s="156"/>
      <c r="M204" s="161"/>
      <c r="T204" s="162"/>
      <c r="AT204" s="157" t="s">
        <v>285</v>
      </c>
      <c r="AU204" s="157" t="s">
        <v>90</v>
      </c>
      <c r="AV204" s="13" t="s">
        <v>90</v>
      </c>
      <c r="AW204" s="13" t="s">
        <v>36</v>
      </c>
      <c r="AX204" s="13" t="s">
        <v>80</v>
      </c>
      <c r="AY204" s="157" t="s">
        <v>277</v>
      </c>
    </row>
    <row r="205" spans="2:65" s="15" customFormat="1" ht="11.25">
      <c r="B205" s="170"/>
      <c r="D205" s="150" t="s">
        <v>285</v>
      </c>
      <c r="E205" s="171" t="s">
        <v>98</v>
      </c>
      <c r="F205" s="172" t="s">
        <v>293</v>
      </c>
      <c r="H205" s="173">
        <v>53.037999999999997</v>
      </c>
      <c r="I205" s="174"/>
      <c r="L205" s="170"/>
      <c r="M205" s="175"/>
      <c r="T205" s="176"/>
      <c r="AT205" s="171" t="s">
        <v>285</v>
      </c>
      <c r="AU205" s="171" t="s">
        <v>90</v>
      </c>
      <c r="AV205" s="15" t="s">
        <v>152</v>
      </c>
      <c r="AW205" s="15" t="s">
        <v>36</v>
      </c>
      <c r="AX205" s="15" t="s">
        <v>88</v>
      </c>
      <c r="AY205" s="171" t="s">
        <v>277</v>
      </c>
    </row>
    <row r="206" spans="2:65" s="1" customFormat="1" ht="37.9" customHeight="1">
      <c r="B206" s="135"/>
      <c r="C206" s="136" t="s">
        <v>413</v>
      </c>
      <c r="D206" s="136" t="s">
        <v>280</v>
      </c>
      <c r="E206" s="137" t="s">
        <v>414</v>
      </c>
      <c r="F206" s="138" t="s">
        <v>415</v>
      </c>
      <c r="G206" s="139" t="s">
        <v>96</v>
      </c>
      <c r="H206" s="140">
        <v>530.38</v>
      </c>
      <c r="I206" s="141"/>
      <c r="J206" s="142">
        <f>ROUND(I206*H206,2)</f>
        <v>0</v>
      </c>
      <c r="K206" s="138" t="s">
        <v>283</v>
      </c>
      <c r="L206" s="32"/>
      <c r="M206" s="143" t="s">
        <v>1</v>
      </c>
      <c r="N206" s="144" t="s">
        <v>45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152</v>
      </c>
      <c r="AT206" s="147" t="s">
        <v>280</v>
      </c>
      <c r="AU206" s="147" t="s">
        <v>90</v>
      </c>
      <c r="AY206" s="17" t="s">
        <v>277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88</v>
      </c>
      <c r="BK206" s="148">
        <f>ROUND(I206*H206,2)</f>
        <v>0</v>
      </c>
      <c r="BL206" s="17" t="s">
        <v>152</v>
      </c>
      <c r="BM206" s="147" t="s">
        <v>1300</v>
      </c>
    </row>
    <row r="207" spans="2:65" s="13" customFormat="1" ht="11.25">
      <c r="B207" s="156"/>
      <c r="D207" s="150" t="s">
        <v>285</v>
      </c>
      <c r="E207" s="157" t="s">
        <v>1</v>
      </c>
      <c r="F207" s="158" t="s">
        <v>98</v>
      </c>
      <c r="H207" s="159">
        <v>53.037999999999997</v>
      </c>
      <c r="I207" s="160"/>
      <c r="L207" s="156"/>
      <c r="M207" s="161"/>
      <c r="T207" s="162"/>
      <c r="AT207" s="157" t="s">
        <v>285</v>
      </c>
      <c r="AU207" s="157" t="s">
        <v>90</v>
      </c>
      <c r="AV207" s="13" t="s">
        <v>90</v>
      </c>
      <c r="AW207" s="13" t="s">
        <v>36</v>
      </c>
      <c r="AX207" s="13" t="s">
        <v>88</v>
      </c>
      <c r="AY207" s="157" t="s">
        <v>277</v>
      </c>
    </row>
    <row r="208" spans="2:65" s="13" customFormat="1" ht="11.25">
      <c r="B208" s="156"/>
      <c r="D208" s="150" t="s">
        <v>285</v>
      </c>
      <c r="F208" s="158" t="s">
        <v>1301</v>
      </c>
      <c r="H208" s="159">
        <v>530.38</v>
      </c>
      <c r="I208" s="160"/>
      <c r="L208" s="156"/>
      <c r="M208" s="161"/>
      <c r="T208" s="162"/>
      <c r="AT208" s="157" t="s">
        <v>285</v>
      </c>
      <c r="AU208" s="157" t="s">
        <v>90</v>
      </c>
      <c r="AV208" s="13" t="s">
        <v>90</v>
      </c>
      <c r="AW208" s="13" t="s">
        <v>3</v>
      </c>
      <c r="AX208" s="13" t="s">
        <v>88</v>
      </c>
      <c r="AY208" s="157" t="s">
        <v>277</v>
      </c>
    </row>
    <row r="209" spans="2:65" s="1" customFormat="1" ht="24.2" customHeight="1">
      <c r="B209" s="135"/>
      <c r="C209" s="136" t="s">
        <v>418</v>
      </c>
      <c r="D209" s="136" t="s">
        <v>280</v>
      </c>
      <c r="E209" s="137" t="s">
        <v>419</v>
      </c>
      <c r="F209" s="138" t="s">
        <v>420</v>
      </c>
      <c r="G209" s="139" t="s">
        <v>96</v>
      </c>
      <c r="H209" s="140">
        <v>20.713000000000001</v>
      </c>
      <c r="I209" s="141"/>
      <c r="J209" s="142">
        <f>ROUND(I209*H209,2)</f>
        <v>0</v>
      </c>
      <c r="K209" s="138" t="s">
        <v>283</v>
      </c>
      <c r="L209" s="32"/>
      <c r="M209" s="143" t="s">
        <v>1</v>
      </c>
      <c r="N209" s="144" t="s">
        <v>45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152</v>
      </c>
      <c r="AT209" s="147" t="s">
        <v>280</v>
      </c>
      <c r="AU209" s="147" t="s">
        <v>90</v>
      </c>
      <c r="AY209" s="17" t="s">
        <v>277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88</v>
      </c>
      <c r="BK209" s="148">
        <f>ROUND(I209*H209,2)</f>
        <v>0</v>
      </c>
      <c r="BL209" s="17" t="s">
        <v>152</v>
      </c>
      <c r="BM209" s="147" t="s">
        <v>1302</v>
      </c>
    </row>
    <row r="210" spans="2:65" s="13" customFormat="1" ht="11.25">
      <c r="B210" s="156"/>
      <c r="D210" s="150" t="s">
        <v>285</v>
      </c>
      <c r="E210" s="157" t="s">
        <v>1</v>
      </c>
      <c r="F210" s="158" t="s">
        <v>1303</v>
      </c>
      <c r="H210" s="159">
        <v>20.713000000000001</v>
      </c>
      <c r="I210" s="160"/>
      <c r="L210" s="156"/>
      <c r="M210" s="161"/>
      <c r="T210" s="162"/>
      <c r="AT210" s="157" t="s">
        <v>285</v>
      </c>
      <c r="AU210" s="157" t="s">
        <v>90</v>
      </c>
      <c r="AV210" s="13" t="s">
        <v>90</v>
      </c>
      <c r="AW210" s="13" t="s">
        <v>36</v>
      </c>
      <c r="AX210" s="13" t="s">
        <v>80</v>
      </c>
      <c r="AY210" s="157" t="s">
        <v>277</v>
      </c>
    </row>
    <row r="211" spans="2:65" s="15" customFormat="1" ht="11.25">
      <c r="B211" s="170"/>
      <c r="D211" s="150" t="s">
        <v>285</v>
      </c>
      <c r="E211" s="171" t="s">
        <v>1</v>
      </c>
      <c r="F211" s="172" t="s">
        <v>293</v>
      </c>
      <c r="H211" s="173">
        <v>20.713000000000001</v>
      </c>
      <c r="I211" s="174"/>
      <c r="L211" s="170"/>
      <c r="M211" s="175"/>
      <c r="T211" s="176"/>
      <c r="AT211" s="171" t="s">
        <v>285</v>
      </c>
      <c r="AU211" s="171" t="s">
        <v>90</v>
      </c>
      <c r="AV211" s="15" t="s">
        <v>152</v>
      </c>
      <c r="AW211" s="15" t="s">
        <v>36</v>
      </c>
      <c r="AX211" s="15" t="s">
        <v>88</v>
      </c>
      <c r="AY211" s="171" t="s">
        <v>277</v>
      </c>
    </row>
    <row r="212" spans="2:65" s="1" customFormat="1" ht="16.5" customHeight="1">
      <c r="B212" s="135"/>
      <c r="C212" s="136" t="s">
        <v>223</v>
      </c>
      <c r="D212" s="136" t="s">
        <v>280</v>
      </c>
      <c r="E212" s="137" t="s">
        <v>423</v>
      </c>
      <c r="F212" s="138" t="s">
        <v>424</v>
      </c>
      <c r="G212" s="139" t="s">
        <v>96</v>
      </c>
      <c r="H212" s="140">
        <v>53.037999999999997</v>
      </c>
      <c r="I212" s="141"/>
      <c r="J212" s="142">
        <f>ROUND(I212*H212,2)</f>
        <v>0</v>
      </c>
      <c r="K212" s="138" t="s">
        <v>283</v>
      </c>
      <c r="L212" s="32"/>
      <c r="M212" s="143" t="s">
        <v>1</v>
      </c>
      <c r="N212" s="144" t="s">
        <v>45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152</v>
      </c>
      <c r="AT212" s="147" t="s">
        <v>280</v>
      </c>
      <c r="AU212" s="147" t="s">
        <v>90</v>
      </c>
      <c r="AY212" s="17" t="s">
        <v>277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88</v>
      </c>
      <c r="BK212" s="148">
        <f>ROUND(I212*H212,2)</f>
        <v>0</v>
      </c>
      <c r="BL212" s="17" t="s">
        <v>152</v>
      </c>
      <c r="BM212" s="147" t="s">
        <v>1304</v>
      </c>
    </row>
    <row r="213" spans="2:65" s="13" customFormat="1" ht="11.25">
      <c r="B213" s="156"/>
      <c r="D213" s="150" t="s">
        <v>285</v>
      </c>
      <c r="E213" s="157" t="s">
        <v>1</v>
      </c>
      <c r="F213" s="158" t="s">
        <v>98</v>
      </c>
      <c r="H213" s="159">
        <v>53.037999999999997</v>
      </c>
      <c r="I213" s="160"/>
      <c r="L213" s="156"/>
      <c r="M213" s="161"/>
      <c r="T213" s="162"/>
      <c r="AT213" s="157" t="s">
        <v>285</v>
      </c>
      <c r="AU213" s="157" t="s">
        <v>90</v>
      </c>
      <c r="AV213" s="13" t="s">
        <v>90</v>
      </c>
      <c r="AW213" s="13" t="s">
        <v>36</v>
      </c>
      <c r="AX213" s="13" t="s">
        <v>88</v>
      </c>
      <c r="AY213" s="157" t="s">
        <v>277</v>
      </c>
    </row>
    <row r="214" spans="2:65" s="1" customFormat="1" ht="33" customHeight="1">
      <c r="B214" s="135"/>
      <c r="C214" s="136" t="s">
        <v>426</v>
      </c>
      <c r="D214" s="136" t="s">
        <v>280</v>
      </c>
      <c r="E214" s="137" t="s">
        <v>427</v>
      </c>
      <c r="F214" s="138" t="s">
        <v>428</v>
      </c>
      <c r="G214" s="139" t="s">
        <v>202</v>
      </c>
      <c r="H214" s="140">
        <v>20.443999999999999</v>
      </c>
      <c r="I214" s="141"/>
      <c r="J214" s="142">
        <f>ROUND(I214*H214,2)</f>
        <v>0</v>
      </c>
      <c r="K214" s="138" t="s">
        <v>283</v>
      </c>
      <c r="L214" s="32"/>
      <c r="M214" s="143" t="s">
        <v>1</v>
      </c>
      <c r="N214" s="144" t="s">
        <v>45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152</v>
      </c>
      <c r="AT214" s="147" t="s">
        <v>280</v>
      </c>
      <c r="AU214" s="147" t="s">
        <v>90</v>
      </c>
      <c r="AY214" s="17" t="s">
        <v>277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88</v>
      </c>
      <c r="BK214" s="148">
        <f>ROUND(I214*H214,2)</f>
        <v>0</v>
      </c>
      <c r="BL214" s="17" t="s">
        <v>152</v>
      </c>
      <c r="BM214" s="147" t="s">
        <v>1305</v>
      </c>
    </row>
    <row r="215" spans="2:65" s="13" customFormat="1" ht="11.25">
      <c r="B215" s="156"/>
      <c r="D215" s="150" t="s">
        <v>285</v>
      </c>
      <c r="E215" s="157" t="s">
        <v>1</v>
      </c>
      <c r="F215" s="158" t="s">
        <v>430</v>
      </c>
      <c r="H215" s="159">
        <v>20.443999999999999</v>
      </c>
      <c r="I215" s="160"/>
      <c r="L215" s="156"/>
      <c r="M215" s="161"/>
      <c r="T215" s="162"/>
      <c r="AT215" s="157" t="s">
        <v>285</v>
      </c>
      <c r="AU215" s="157" t="s">
        <v>90</v>
      </c>
      <c r="AV215" s="13" t="s">
        <v>90</v>
      </c>
      <c r="AW215" s="13" t="s">
        <v>36</v>
      </c>
      <c r="AX215" s="13" t="s">
        <v>88</v>
      </c>
      <c r="AY215" s="157" t="s">
        <v>277</v>
      </c>
    </row>
    <row r="216" spans="2:65" s="1" customFormat="1" ht="24.2" customHeight="1">
      <c r="B216" s="135"/>
      <c r="C216" s="136" t="s">
        <v>431</v>
      </c>
      <c r="D216" s="136" t="s">
        <v>280</v>
      </c>
      <c r="E216" s="137" t="s">
        <v>432</v>
      </c>
      <c r="F216" s="138" t="s">
        <v>433</v>
      </c>
      <c r="G216" s="139" t="s">
        <v>139</v>
      </c>
      <c r="H216" s="140">
        <v>40</v>
      </c>
      <c r="I216" s="141"/>
      <c r="J216" s="142">
        <f>ROUND(I216*H216,2)</f>
        <v>0</v>
      </c>
      <c r="K216" s="138" t="s">
        <v>283</v>
      </c>
      <c r="L216" s="32"/>
      <c r="M216" s="143" t="s">
        <v>1</v>
      </c>
      <c r="N216" s="144" t="s">
        <v>45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152</v>
      </c>
      <c r="AT216" s="147" t="s">
        <v>280</v>
      </c>
      <c r="AU216" s="147" t="s">
        <v>90</v>
      </c>
      <c r="AY216" s="17" t="s">
        <v>277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88</v>
      </c>
      <c r="BK216" s="148">
        <f>ROUND(I216*H216,2)</f>
        <v>0</v>
      </c>
      <c r="BL216" s="17" t="s">
        <v>152</v>
      </c>
      <c r="BM216" s="147" t="s">
        <v>1306</v>
      </c>
    </row>
    <row r="217" spans="2:65" s="13" customFormat="1" ht="11.25">
      <c r="B217" s="156"/>
      <c r="D217" s="150" t="s">
        <v>285</v>
      </c>
      <c r="E217" s="157" t="s">
        <v>1</v>
      </c>
      <c r="F217" s="158" t="s">
        <v>1307</v>
      </c>
      <c r="H217" s="159">
        <v>40</v>
      </c>
      <c r="I217" s="160"/>
      <c r="L217" s="156"/>
      <c r="M217" s="161"/>
      <c r="T217" s="162"/>
      <c r="AT217" s="157" t="s">
        <v>285</v>
      </c>
      <c r="AU217" s="157" t="s">
        <v>90</v>
      </c>
      <c r="AV217" s="13" t="s">
        <v>90</v>
      </c>
      <c r="AW217" s="13" t="s">
        <v>36</v>
      </c>
      <c r="AX217" s="13" t="s">
        <v>80</v>
      </c>
      <c r="AY217" s="157" t="s">
        <v>277</v>
      </c>
    </row>
    <row r="218" spans="2:65" s="15" customFormat="1" ht="11.25">
      <c r="B218" s="170"/>
      <c r="D218" s="150" t="s">
        <v>285</v>
      </c>
      <c r="E218" s="171" t="s">
        <v>1</v>
      </c>
      <c r="F218" s="172" t="s">
        <v>293</v>
      </c>
      <c r="H218" s="173">
        <v>40</v>
      </c>
      <c r="I218" s="174"/>
      <c r="L218" s="170"/>
      <c r="M218" s="175"/>
      <c r="T218" s="176"/>
      <c r="AT218" s="171" t="s">
        <v>285</v>
      </c>
      <c r="AU218" s="171" t="s">
        <v>90</v>
      </c>
      <c r="AV218" s="15" t="s">
        <v>152</v>
      </c>
      <c r="AW218" s="15" t="s">
        <v>36</v>
      </c>
      <c r="AX218" s="15" t="s">
        <v>88</v>
      </c>
      <c r="AY218" s="171" t="s">
        <v>277</v>
      </c>
    </row>
    <row r="219" spans="2:65" s="11" customFormat="1" ht="22.9" customHeight="1">
      <c r="B219" s="124"/>
      <c r="D219" s="125" t="s">
        <v>79</v>
      </c>
      <c r="E219" s="133" t="s">
        <v>437</v>
      </c>
      <c r="F219" s="133" t="s">
        <v>1308</v>
      </c>
      <c r="I219" s="127"/>
      <c r="J219" s="134">
        <f>BK219</f>
        <v>0</v>
      </c>
      <c r="L219" s="124"/>
      <c r="M219" s="128"/>
      <c r="P219" s="129">
        <f>SUM(P220:P302)</f>
        <v>0</v>
      </c>
      <c r="R219" s="129">
        <f>SUM(R220:R302)</f>
        <v>4.7269240000000003</v>
      </c>
      <c r="T219" s="130">
        <f>SUM(T220:T302)</f>
        <v>0</v>
      </c>
      <c r="AR219" s="125" t="s">
        <v>88</v>
      </c>
      <c r="AT219" s="131" t="s">
        <v>79</v>
      </c>
      <c r="AU219" s="131" t="s">
        <v>88</v>
      </c>
      <c r="AY219" s="125" t="s">
        <v>277</v>
      </c>
      <c r="BK219" s="132">
        <f>SUM(BK220:BK302)</f>
        <v>0</v>
      </c>
    </row>
    <row r="220" spans="2:65" s="1" customFormat="1" ht="24.2" customHeight="1">
      <c r="B220" s="135"/>
      <c r="C220" s="136" t="s">
        <v>439</v>
      </c>
      <c r="D220" s="136" t="s">
        <v>280</v>
      </c>
      <c r="E220" s="137" t="s">
        <v>304</v>
      </c>
      <c r="F220" s="138" t="s">
        <v>305</v>
      </c>
      <c r="G220" s="139" t="s">
        <v>306</v>
      </c>
      <c r="H220" s="140">
        <v>24</v>
      </c>
      <c r="I220" s="141"/>
      <c r="J220" s="142">
        <f>ROUND(I220*H220,2)</f>
        <v>0</v>
      </c>
      <c r="K220" s="138" t="s">
        <v>283</v>
      </c>
      <c r="L220" s="32"/>
      <c r="M220" s="143" t="s">
        <v>1</v>
      </c>
      <c r="N220" s="144" t="s">
        <v>45</v>
      </c>
      <c r="P220" s="145">
        <f>O220*H220</f>
        <v>0</v>
      </c>
      <c r="Q220" s="145">
        <v>3.0000000000000001E-5</v>
      </c>
      <c r="R220" s="145">
        <f>Q220*H220</f>
        <v>7.2000000000000005E-4</v>
      </c>
      <c r="S220" s="145">
        <v>0</v>
      </c>
      <c r="T220" s="146">
        <f>S220*H220</f>
        <v>0</v>
      </c>
      <c r="AR220" s="147" t="s">
        <v>152</v>
      </c>
      <c r="AT220" s="147" t="s">
        <v>280</v>
      </c>
      <c r="AU220" s="147" t="s">
        <v>90</v>
      </c>
      <c r="AY220" s="17" t="s">
        <v>277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88</v>
      </c>
      <c r="BK220" s="148">
        <f>ROUND(I220*H220,2)</f>
        <v>0</v>
      </c>
      <c r="BL220" s="17" t="s">
        <v>152</v>
      </c>
      <c r="BM220" s="147" t="s">
        <v>1309</v>
      </c>
    </row>
    <row r="221" spans="2:65" s="13" customFormat="1" ht="11.25">
      <c r="B221" s="156"/>
      <c r="D221" s="150" t="s">
        <v>285</v>
      </c>
      <c r="E221" s="157" t="s">
        <v>1</v>
      </c>
      <c r="F221" s="158" t="s">
        <v>467</v>
      </c>
      <c r="H221" s="159">
        <v>24</v>
      </c>
      <c r="I221" s="160"/>
      <c r="L221" s="156"/>
      <c r="M221" s="161"/>
      <c r="T221" s="162"/>
      <c r="AT221" s="157" t="s">
        <v>285</v>
      </c>
      <c r="AU221" s="157" t="s">
        <v>90</v>
      </c>
      <c r="AV221" s="13" t="s">
        <v>90</v>
      </c>
      <c r="AW221" s="13" t="s">
        <v>36</v>
      </c>
      <c r="AX221" s="13" t="s">
        <v>88</v>
      </c>
      <c r="AY221" s="157" t="s">
        <v>277</v>
      </c>
    </row>
    <row r="222" spans="2:65" s="1" customFormat="1" ht="24.2" customHeight="1">
      <c r="B222" s="135"/>
      <c r="C222" s="136" t="s">
        <v>446</v>
      </c>
      <c r="D222" s="136" t="s">
        <v>280</v>
      </c>
      <c r="E222" s="137" t="s">
        <v>310</v>
      </c>
      <c r="F222" s="138" t="s">
        <v>311</v>
      </c>
      <c r="G222" s="139" t="s">
        <v>312</v>
      </c>
      <c r="H222" s="140">
        <v>1</v>
      </c>
      <c r="I222" s="141"/>
      <c r="J222" s="142">
        <f>ROUND(I222*H222,2)</f>
        <v>0</v>
      </c>
      <c r="K222" s="138" t="s">
        <v>283</v>
      </c>
      <c r="L222" s="32"/>
      <c r="M222" s="143" t="s">
        <v>1</v>
      </c>
      <c r="N222" s="144" t="s">
        <v>45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152</v>
      </c>
      <c r="AT222" s="147" t="s">
        <v>280</v>
      </c>
      <c r="AU222" s="147" t="s">
        <v>90</v>
      </c>
      <c r="AY222" s="17" t="s">
        <v>277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88</v>
      </c>
      <c r="BK222" s="148">
        <f>ROUND(I222*H222,2)</f>
        <v>0</v>
      </c>
      <c r="BL222" s="17" t="s">
        <v>152</v>
      </c>
      <c r="BM222" s="147" t="s">
        <v>1310</v>
      </c>
    </row>
    <row r="223" spans="2:65" s="1" customFormat="1" ht="16.5" customHeight="1">
      <c r="B223" s="135"/>
      <c r="C223" s="136" t="s">
        <v>449</v>
      </c>
      <c r="D223" s="136" t="s">
        <v>280</v>
      </c>
      <c r="E223" s="137" t="s">
        <v>315</v>
      </c>
      <c r="F223" s="138" t="s">
        <v>316</v>
      </c>
      <c r="G223" s="139" t="s">
        <v>104</v>
      </c>
      <c r="H223" s="140">
        <v>6.6</v>
      </c>
      <c r="I223" s="141"/>
      <c r="J223" s="142">
        <f>ROUND(I223*H223,2)</f>
        <v>0</v>
      </c>
      <c r="K223" s="138" t="s">
        <v>283</v>
      </c>
      <c r="L223" s="32"/>
      <c r="M223" s="143" t="s">
        <v>1</v>
      </c>
      <c r="N223" s="144" t="s">
        <v>45</v>
      </c>
      <c r="P223" s="145">
        <f>O223*H223</f>
        <v>0</v>
      </c>
      <c r="Q223" s="145">
        <v>3.6900000000000002E-2</v>
      </c>
      <c r="R223" s="145">
        <f>Q223*H223</f>
        <v>0.24354000000000001</v>
      </c>
      <c r="S223" s="145">
        <v>0</v>
      </c>
      <c r="T223" s="146">
        <f>S223*H223</f>
        <v>0</v>
      </c>
      <c r="AR223" s="147" t="s">
        <v>152</v>
      </c>
      <c r="AT223" s="147" t="s">
        <v>280</v>
      </c>
      <c r="AU223" s="147" t="s">
        <v>90</v>
      </c>
      <c r="AY223" s="17" t="s">
        <v>277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88</v>
      </c>
      <c r="BK223" s="148">
        <f>ROUND(I223*H223,2)</f>
        <v>0</v>
      </c>
      <c r="BL223" s="17" t="s">
        <v>152</v>
      </c>
      <c r="BM223" s="147" t="s">
        <v>1311</v>
      </c>
    </row>
    <row r="224" spans="2:65" s="13" customFormat="1" ht="11.25">
      <c r="B224" s="156"/>
      <c r="D224" s="150" t="s">
        <v>285</v>
      </c>
      <c r="E224" s="157" t="s">
        <v>1</v>
      </c>
      <c r="F224" s="158" t="s">
        <v>1312</v>
      </c>
      <c r="H224" s="159">
        <v>6.6</v>
      </c>
      <c r="I224" s="160"/>
      <c r="L224" s="156"/>
      <c r="M224" s="161"/>
      <c r="T224" s="162"/>
      <c r="AT224" s="157" t="s">
        <v>285</v>
      </c>
      <c r="AU224" s="157" t="s">
        <v>90</v>
      </c>
      <c r="AV224" s="13" t="s">
        <v>90</v>
      </c>
      <c r="AW224" s="13" t="s">
        <v>36</v>
      </c>
      <c r="AX224" s="13" t="s">
        <v>80</v>
      </c>
      <c r="AY224" s="157" t="s">
        <v>277</v>
      </c>
    </row>
    <row r="225" spans="2:65" s="15" customFormat="1" ht="11.25">
      <c r="B225" s="170"/>
      <c r="D225" s="150" t="s">
        <v>285</v>
      </c>
      <c r="E225" s="171" t="s">
        <v>1</v>
      </c>
      <c r="F225" s="172" t="s">
        <v>293</v>
      </c>
      <c r="H225" s="173">
        <v>6.6</v>
      </c>
      <c r="I225" s="174"/>
      <c r="L225" s="170"/>
      <c r="M225" s="175"/>
      <c r="T225" s="176"/>
      <c r="AT225" s="171" t="s">
        <v>285</v>
      </c>
      <c r="AU225" s="171" t="s">
        <v>90</v>
      </c>
      <c r="AV225" s="15" t="s">
        <v>152</v>
      </c>
      <c r="AW225" s="15" t="s">
        <v>36</v>
      </c>
      <c r="AX225" s="15" t="s">
        <v>88</v>
      </c>
      <c r="AY225" s="171" t="s">
        <v>277</v>
      </c>
    </row>
    <row r="226" spans="2:65" s="1" customFormat="1" ht="24.2" customHeight="1">
      <c r="B226" s="135"/>
      <c r="C226" s="136" t="s">
        <v>454</v>
      </c>
      <c r="D226" s="136" t="s">
        <v>280</v>
      </c>
      <c r="E226" s="137" t="s">
        <v>325</v>
      </c>
      <c r="F226" s="138" t="s">
        <v>326</v>
      </c>
      <c r="G226" s="139" t="s">
        <v>104</v>
      </c>
      <c r="H226" s="140">
        <v>13</v>
      </c>
      <c r="I226" s="141"/>
      <c r="J226" s="142">
        <f>ROUND(I226*H226,2)</f>
        <v>0</v>
      </c>
      <c r="K226" s="138" t="s">
        <v>283</v>
      </c>
      <c r="L226" s="32"/>
      <c r="M226" s="143" t="s">
        <v>1</v>
      </c>
      <c r="N226" s="144" t="s">
        <v>45</v>
      </c>
      <c r="P226" s="145">
        <f>O226*H226</f>
        <v>0</v>
      </c>
      <c r="Q226" s="145">
        <v>3.6900000000000002E-2</v>
      </c>
      <c r="R226" s="145">
        <f>Q226*H226</f>
        <v>0.47970000000000002</v>
      </c>
      <c r="S226" s="145">
        <v>0</v>
      </c>
      <c r="T226" s="146">
        <f>S226*H226</f>
        <v>0</v>
      </c>
      <c r="AR226" s="147" t="s">
        <v>152</v>
      </c>
      <c r="AT226" s="147" t="s">
        <v>280</v>
      </c>
      <c r="AU226" s="147" t="s">
        <v>90</v>
      </c>
      <c r="AY226" s="17" t="s">
        <v>277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88</v>
      </c>
      <c r="BK226" s="148">
        <f>ROUND(I226*H226,2)</f>
        <v>0</v>
      </c>
      <c r="BL226" s="17" t="s">
        <v>152</v>
      </c>
      <c r="BM226" s="147" t="s">
        <v>1313</v>
      </c>
    </row>
    <row r="227" spans="2:65" s="13" customFormat="1" ht="11.25">
      <c r="B227" s="156"/>
      <c r="D227" s="150" t="s">
        <v>285</v>
      </c>
      <c r="E227" s="157" t="s">
        <v>1</v>
      </c>
      <c r="F227" s="158" t="s">
        <v>1314</v>
      </c>
      <c r="H227" s="159">
        <v>4.8</v>
      </c>
      <c r="I227" s="160"/>
      <c r="L227" s="156"/>
      <c r="M227" s="161"/>
      <c r="T227" s="162"/>
      <c r="AT227" s="157" t="s">
        <v>285</v>
      </c>
      <c r="AU227" s="157" t="s">
        <v>90</v>
      </c>
      <c r="AV227" s="13" t="s">
        <v>90</v>
      </c>
      <c r="AW227" s="13" t="s">
        <v>36</v>
      </c>
      <c r="AX227" s="13" t="s">
        <v>80</v>
      </c>
      <c r="AY227" s="157" t="s">
        <v>277</v>
      </c>
    </row>
    <row r="228" spans="2:65" s="13" customFormat="1" ht="11.25">
      <c r="B228" s="156"/>
      <c r="D228" s="150" t="s">
        <v>285</v>
      </c>
      <c r="E228" s="157" t="s">
        <v>1</v>
      </c>
      <c r="F228" s="158" t="s">
        <v>1315</v>
      </c>
      <c r="H228" s="159">
        <v>4.8</v>
      </c>
      <c r="I228" s="160"/>
      <c r="L228" s="156"/>
      <c r="M228" s="161"/>
      <c r="T228" s="162"/>
      <c r="AT228" s="157" t="s">
        <v>285</v>
      </c>
      <c r="AU228" s="157" t="s">
        <v>90</v>
      </c>
      <c r="AV228" s="13" t="s">
        <v>90</v>
      </c>
      <c r="AW228" s="13" t="s">
        <v>36</v>
      </c>
      <c r="AX228" s="13" t="s">
        <v>80</v>
      </c>
      <c r="AY228" s="157" t="s">
        <v>277</v>
      </c>
    </row>
    <row r="229" spans="2:65" s="13" customFormat="1" ht="11.25">
      <c r="B229" s="156"/>
      <c r="D229" s="150" t="s">
        <v>285</v>
      </c>
      <c r="E229" s="157" t="s">
        <v>1</v>
      </c>
      <c r="F229" s="158" t="s">
        <v>1316</v>
      </c>
      <c r="H229" s="159">
        <v>3.4</v>
      </c>
      <c r="I229" s="160"/>
      <c r="L229" s="156"/>
      <c r="M229" s="161"/>
      <c r="T229" s="162"/>
      <c r="AT229" s="157" t="s">
        <v>285</v>
      </c>
      <c r="AU229" s="157" t="s">
        <v>90</v>
      </c>
      <c r="AV229" s="13" t="s">
        <v>90</v>
      </c>
      <c r="AW229" s="13" t="s">
        <v>36</v>
      </c>
      <c r="AX229" s="13" t="s">
        <v>80</v>
      </c>
      <c r="AY229" s="157" t="s">
        <v>277</v>
      </c>
    </row>
    <row r="230" spans="2:65" s="15" customFormat="1" ht="11.25">
      <c r="B230" s="170"/>
      <c r="D230" s="150" t="s">
        <v>285</v>
      </c>
      <c r="E230" s="171" t="s">
        <v>1</v>
      </c>
      <c r="F230" s="172" t="s">
        <v>293</v>
      </c>
      <c r="H230" s="173">
        <v>13</v>
      </c>
      <c r="I230" s="174"/>
      <c r="L230" s="170"/>
      <c r="M230" s="175"/>
      <c r="T230" s="176"/>
      <c r="AT230" s="171" t="s">
        <v>285</v>
      </c>
      <c r="AU230" s="171" t="s">
        <v>90</v>
      </c>
      <c r="AV230" s="15" t="s">
        <v>152</v>
      </c>
      <c r="AW230" s="15" t="s">
        <v>36</v>
      </c>
      <c r="AX230" s="15" t="s">
        <v>88</v>
      </c>
      <c r="AY230" s="171" t="s">
        <v>277</v>
      </c>
    </row>
    <row r="231" spans="2:65" s="1" customFormat="1" ht="24.2" customHeight="1">
      <c r="B231" s="135"/>
      <c r="C231" s="136" t="s">
        <v>460</v>
      </c>
      <c r="D231" s="136" t="s">
        <v>280</v>
      </c>
      <c r="E231" s="137" t="s">
        <v>330</v>
      </c>
      <c r="F231" s="138" t="s">
        <v>331</v>
      </c>
      <c r="G231" s="139" t="s">
        <v>104</v>
      </c>
      <c r="H231" s="140">
        <v>100</v>
      </c>
      <c r="I231" s="141"/>
      <c r="J231" s="142">
        <f>ROUND(I231*H231,2)</f>
        <v>0</v>
      </c>
      <c r="K231" s="138" t="s">
        <v>283</v>
      </c>
      <c r="L231" s="32"/>
      <c r="M231" s="143" t="s">
        <v>1</v>
      </c>
      <c r="N231" s="144" t="s">
        <v>45</v>
      </c>
      <c r="P231" s="145">
        <f>O231*H231</f>
        <v>0</v>
      </c>
      <c r="Q231" s="145">
        <v>1E-4</v>
      </c>
      <c r="R231" s="145">
        <f>Q231*H231</f>
        <v>0.01</v>
      </c>
      <c r="S231" s="145">
        <v>0</v>
      </c>
      <c r="T231" s="146">
        <f>S231*H231</f>
        <v>0</v>
      </c>
      <c r="AR231" s="147" t="s">
        <v>152</v>
      </c>
      <c r="AT231" s="147" t="s">
        <v>280</v>
      </c>
      <c r="AU231" s="147" t="s">
        <v>90</v>
      </c>
      <c r="AY231" s="17" t="s">
        <v>277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88</v>
      </c>
      <c r="BK231" s="148">
        <f>ROUND(I231*H231,2)</f>
        <v>0</v>
      </c>
      <c r="BL231" s="17" t="s">
        <v>152</v>
      </c>
      <c r="BM231" s="147" t="s">
        <v>1317</v>
      </c>
    </row>
    <row r="232" spans="2:65" s="13" customFormat="1" ht="11.25">
      <c r="B232" s="156"/>
      <c r="D232" s="150" t="s">
        <v>285</v>
      </c>
      <c r="E232" s="157" t="s">
        <v>141</v>
      </c>
      <c r="F232" s="158" t="s">
        <v>1318</v>
      </c>
      <c r="H232" s="159">
        <v>100</v>
      </c>
      <c r="I232" s="160"/>
      <c r="L232" s="156"/>
      <c r="M232" s="161"/>
      <c r="T232" s="162"/>
      <c r="AT232" s="157" t="s">
        <v>285</v>
      </c>
      <c r="AU232" s="157" t="s">
        <v>90</v>
      </c>
      <c r="AV232" s="13" t="s">
        <v>90</v>
      </c>
      <c r="AW232" s="13" t="s">
        <v>36</v>
      </c>
      <c r="AX232" s="13" t="s">
        <v>88</v>
      </c>
      <c r="AY232" s="157" t="s">
        <v>277</v>
      </c>
    </row>
    <row r="233" spans="2:65" s="1" customFormat="1" ht="24.2" customHeight="1">
      <c r="B233" s="135"/>
      <c r="C233" s="136" t="s">
        <v>465</v>
      </c>
      <c r="D233" s="136" t="s">
        <v>280</v>
      </c>
      <c r="E233" s="137" t="s">
        <v>335</v>
      </c>
      <c r="F233" s="138" t="s">
        <v>336</v>
      </c>
      <c r="G233" s="139" t="s">
        <v>104</v>
      </c>
      <c r="H233" s="140">
        <v>100</v>
      </c>
      <c r="I233" s="141"/>
      <c r="J233" s="142">
        <f>ROUND(I233*H233,2)</f>
        <v>0</v>
      </c>
      <c r="K233" s="138" t="s">
        <v>283</v>
      </c>
      <c r="L233" s="32"/>
      <c r="M233" s="143" t="s">
        <v>1</v>
      </c>
      <c r="N233" s="144" t="s">
        <v>45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152</v>
      </c>
      <c r="AT233" s="147" t="s">
        <v>280</v>
      </c>
      <c r="AU233" s="147" t="s">
        <v>90</v>
      </c>
      <c r="AY233" s="17" t="s">
        <v>277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88</v>
      </c>
      <c r="BK233" s="148">
        <f>ROUND(I233*H233,2)</f>
        <v>0</v>
      </c>
      <c r="BL233" s="17" t="s">
        <v>152</v>
      </c>
      <c r="BM233" s="147" t="s">
        <v>1319</v>
      </c>
    </row>
    <row r="234" spans="2:65" s="13" customFormat="1" ht="11.25">
      <c r="B234" s="156"/>
      <c r="D234" s="150" t="s">
        <v>285</v>
      </c>
      <c r="E234" s="157" t="s">
        <v>1</v>
      </c>
      <c r="F234" s="158" t="s">
        <v>141</v>
      </c>
      <c r="H234" s="159">
        <v>100</v>
      </c>
      <c r="I234" s="160"/>
      <c r="L234" s="156"/>
      <c r="M234" s="161"/>
      <c r="T234" s="162"/>
      <c r="AT234" s="157" t="s">
        <v>285</v>
      </c>
      <c r="AU234" s="157" t="s">
        <v>90</v>
      </c>
      <c r="AV234" s="13" t="s">
        <v>90</v>
      </c>
      <c r="AW234" s="13" t="s">
        <v>36</v>
      </c>
      <c r="AX234" s="13" t="s">
        <v>88</v>
      </c>
      <c r="AY234" s="157" t="s">
        <v>277</v>
      </c>
    </row>
    <row r="235" spans="2:65" s="1" customFormat="1" ht="24.2" customHeight="1">
      <c r="B235" s="135"/>
      <c r="C235" s="136" t="s">
        <v>468</v>
      </c>
      <c r="D235" s="136" t="s">
        <v>280</v>
      </c>
      <c r="E235" s="137" t="s">
        <v>339</v>
      </c>
      <c r="F235" s="138" t="s">
        <v>340</v>
      </c>
      <c r="G235" s="139" t="s">
        <v>104</v>
      </c>
      <c r="H235" s="140">
        <v>8.4</v>
      </c>
      <c r="I235" s="141"/>
      <c r="J235" s="142">
        <f>ROUND(I235*H235,2)</f>
        <v>0</v>
      </c>
      <c r="K235" s="138" t="s">
        <v>283</v>
      </c>
      <c r="L235" s="32"/>
      <c r="M235" s="143" t="s">
        <v>1</v>
      </c>
      <c r="N235" s="144" t="s">
        <v>45</v>
      </c>
      <c r="P235" s="145">
        <f>O235*H235</f>
        <v>0</v>
      </c>
      <c r="Q235" s="145">
        <v>4.6999999999999999E-4</v>
      </c>
      <c r="R235" s="145">
        <f>Q235*H235</f>
        <v>3.9480000000000001E-3</v>
      </c>
      <c r="S235" s="145">
        <v>0</v>
      </c>
      <c r="T235" s="146">
        <f>S235*H235</f>
        <v>0</v>
      </c>
      <c r="AR235" s="147" t="s">
        <v>152</v>
      </c>
      <c r="AT235" s="147" t="s">
        <v>280</v>
      </c>
      <c r="AU235" s="147" t="s">
        <v>90</v>
      </c>
      <c r="AY235" s="17" t="s">
        <v>277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88</v>
      </c>
      <c r="BK235" s="148">
        <f>ROUND(I235*H235,2)</f>
        <v>0</v>
      </c>
      <c r="BL235" s="17" t="s">
        <v>152</v>
      </c>
      <c r="BM235" s="147" t="s">
        <v>1320</v>
      </c>
    </row>
    <row r="236" spans="2:65" s="13" customFormat="1" ht="11.25">
      <c r="B236" s="156"/>
      <c r="D236" s="150" t="s">
        <v>285</v>
      </c>
      <c r="E236" s="157" t="s">
        <v>129</v>
      </c>
      <c r="F236" s="158" t="s">
        <v>1321</v>
      </c>
      <c r="H236" s="159">
        <v>8.4</v>
      </c>
      <c r="I236" s="160"/>
      <c r="L236" s="156"/>
      <c r="M236" s="161"/>
      <c r="T236" s="162"/>
      <c r="AT236" s="157" t="s">
        <v>285</v>
      </c>
      <c r="AU236" s="157" t="s">
        <v>90</v>
      </c>
      <c r="AV236" s="13" t="s">
        <v>90</v>
      </c>
      <c r="AW236" s="13" t="s">
        <v>36</v>
      </c>
      <c r="AX236" s="13" t="s">
        <v>88</v>
      </c>
      <c r="AY236" s="157" t="s">
        <v>277</v>
      </c>
    </row>
    <row r="237" spans="2:65" s="1" customFormat="1" ht="24.2" customHeight="1">
      <c r="B237" s="135"/>
      <c r="C237" s="136" t="s">
        <v>470</v>
      </c>
      <c r="D237" s="136" t="s">
        <v>280</v>
      </c>
      <c r="E237" s="137" t="s">
        <v>344</v>
      </c>
      <c r="F237" s="138" t="s">
        <v>345</v>
      </c>
      <c r="G237" s="139" t="s">
        <v>104</v>
      </c>
      <c r="H237" s="140">
        <v>8.4</v>
      </c>
      <c r="I237" s="141"/>
      <c r="J237" s="142">
        <f>ROUND(I237*H237,2)</f>
        <v>0</v>
      </c>
      <c r="K237" s="138" t="s">
        <v>283</v>
      </c>
      <c r="L237" s="32"/>
      <c r="M237" s="143" t="s">
        <v>1</v>
      </c>
      <c r="N237" s="144" t="s">
        <v>45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152</v>
      </c>
      <c r="AT237" s="147" t="s">
        <v>280</v>
      </c>
      <c r="AU237" s="147" t="s">
        <v>90</v>
      </c>
      <c r="AY237" s="17" t="s">
        <v>277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88</v>
      </c>
      <c r="BK237" s="148">
        <f>ROUND(I237*H237,2)</f>
        <v>0</v>
      </c>
      <c r="BL237" s="17" t="s">
        <v>152</v>
      </c>
      <c r="BM237" s="147" t="s">
        <v>1322</v>
      </c>
    </row>
    <row r="238" spans="2:65" s="13" customFormat="1" ht="11.25">
      <c r="B238" s="156"/>
      <c r="D238" s="150" t="s">
        <v>285</v>
      </c>
      <c r="E238" s="157" t="s">
        <v>1</v>
      </c>
      <c r="F238" s="158" t="s">
        <v>129</v>
      </c>
      <c r="H238" s="159">
        <v>8.4</v>
      </c>
      <c r="I238" s="160"/>
      <c r="L238" s="156"/>
      <c r="M238" s="161"/>
      <c r="T238" s="162"/>
      <c r="AT238" s="157" t="s">
        <v>285</v>
      </c>
      <c r="AU238" s="157" t="s">
        <v>90</v>
      </c>
      <c r="AV238" s="13" t="s">
        <v>90</v>
      </c>
      <c r="AW238" s="13" t="s">
        <v>36</v>
      </c>
      <c r="AX238" s="13" t="s">
        <v>88</v>
      </c>
      <c r="AY238" s="157" t="s">
        <v>277</v>
      </c>
    </row>
    <row r="239" spans="2:65" s="1" customFormat="1" ht="37.9" customHeight="1">
      <c r="B239" s="135"/>
      <c r="C239" s="136" t="s">
        <v>473</v>
      </c>
      <c r="D239" s="136" t="s">
        <v>280</v>
      </c>
      <c r="E239" s="137" t="s">
        <v>348</v>
      </c>
      <c r="F239" s="138" t="s">
        <v>349</v>
      </c>
      <c r="G239" s="139" t="s">
        <v>96</v>
      </c>
      <c r="H239" s="140">
        <v>14.4</v>
      </c>
      <c r="I239" s="141"/>
      <c r="J239" s="142">
        <f>ROUND(I239*H239,2)</f>
        <v>0</v>
      </c>
      <c r="K239" s="138" t="s">
        <v>283</v>
      </c>
      <c r="L239" s="32"/>
      <c r="M239" s="143" t="s">
        <v>1</v>
      </c>
      <c r="N239" s="144" t="s">
        <v>45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88</v>
      </c>
      <c r="AT239" s="147" t="s">
        <v>280</v>
      </c>
      <c r="AU239" s="147" t="s">
        <v>90</v>
      </c>
      <c r="AY239" s="17" t="s">
        <v>277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88</v>
      </c>
      <c r="BK239" s="148">
        <f>ROUND(I239*H239,2)</f>
        <v>0</v>
      </c>
      <c r="BL239" s="17" t="s">
        <v>88</v>
      </c>
      <c r="BM239" s="147" t="s">
        <v>1323</v>
      </c>
    </row>
    <row r="240" spans="2:65" s="12" customFormat="1" ht="22.5">
      <c r="B240" s="149"/>
      <c r="D240" s="150" t="s">
        <v>285</v>
      </c>
      <c r="E240" s="151" t="s">
        <v>1</v>
      </c>
      <c r="F240" s="152" t="s">
        <v>1324</v>
      </c>
      <c r="H240" s="151" t="s">
        <v>1</v>
      </c>
      <c r="I240" s="153"/>
      <c r="L240" s="149"/>
      <c r="M240" s="154"/>
      <c r="T240" s="155"/>
      <c r="AT240" s="151" t="s">
        <v>285</v>
      </c>
      <c r="AU240" s="151" t="s">
        <v>90</v>
      </c>
      <c r="AV240" s="12" t="s">
        <v>88</v>
      </c>
      <c r="AW240" s="12" t="s">
        <v>36</v>
      </c>
      <c r="AX240" s="12" t="s">
        <v>80</v>
      </c>
      <c r="AY240" s="151" t="s">
        <v>277</v>
      </c>
    </row>
    <row r="241" spans="2:65" s="13" customFormat="1" ht="11.25">
      <c r="B241" s="156"/>
      <c r="D241" s="150" t="s">
        <v>285</v>
      </c>
      <c r="E241" s="157" t="s">
        <v>1</v>
      </c>
      <c r="F241" s="158" t="s">
        <v>1325</v>
      </c>
      <c r="H241" s="159">
        <v>8.4</v>
      </c>
      <c r="I241" s="160"/>
      <c r="L241" s="156"/>
      <c r="M241" s="161"/>
      <c r="T241" s="162"/>
      <c r="AT241" s="157" t="s">
        <v>285</v>
      </c>
      <c r="AU241" s="157" t="s">
        <v>90</v>
      </c>
      <c r="AV241" s="13" t="s">
        <v>90</v>
      </c>
      <c r="AW241" s="13" t="s">
        <v>36</v>
      </c>
      <c r="AX241" s="13" t="s">
        <v>80</v>
      </c>
      <c r="AY241" s="157" t="s">
        <v>277</v>
      </c>
    </row>
    <row r="242" spans="2:65" s="13" customFormat="1" ht="11.25">
      <c r="B242" s="156"/>
      <c r="D242" s="150" t="s">
        <v>285</v>
      </c>
      <c r="E242" s="157" t="s">
        <v>1</v>
      </c>
      <c r="F242" s="158" t="s">
        <v>1326</v>
      </c>
      <c r="H242" s="159">
        <v>6</v>
      </c>
      <c r="I242" s="160"/>
      <c r="L242" s="156"/>
      <c r="M242" s="161"/>
      <c r="T242" s="162"/>
      <c r="AT242" s="157" t="s">
        <v>285</v>
      </c>
      <c r="AU242" s="157" t="s">
        <v>90</v>
      </c>
      <c r="AV242" s="13" t="s">
        <v>90</v>
      </c>
      <c r="AW242" s="13" t="s">
        <v>36</v>
      </c>
      <c r="AX242" s="13" t="s">
        <v>80</v>
      </c>
      <c r="AY242" s="157" t="s">
        <v>277</v>
      </c>
    </row>
    <row r="243" spans="2:65" s="15" customFormat="1" ht="11.25">
      <c r="B243" s="170"/>
      <c r="D243" s="150" t="s">
        <v>285</v>
      </c>
      <c r="E243" s="171" t="s">
        <v>1224</v>
      </c>
      <c r="F243" s="172" t="s">
        <v>293</v>
      </c>
      <c r="H243" s="173">
        <v>14.4</v>
      </c>
      <c r="I243" s="174"/>
      <c r="L243" s="170"/>
      <c r="M243" s="175"/>
      <c r="T243" s="176"/>
      <c r="AT243" s="171" t="s">
        <v>285</v>
      </c>
      <c r="AU243" s="171" t="s">
        <v>90</v>
      </c>
      <c r="AV243" s="15" t="s">
        <v>152</v>
      </c>
      <c r="AW243" s="15" t="s">
        <v>36</v>
      </c>
      <c r="AX243" s="15" t="s">
        <v>88</v>
      </c>
      <c r="AY243" s="171" t="s">
        <v>277</v>
      </c>
    </row>
    <row r="244" spans="2:65" s="1" customFormat="1" ht="24.2" customHeight="1">
      <c r="B244" s="135"/>
      <c r="C244" s="136" t="s">
        <v>480</v>
      </c>
      <c r="D244" s="136" t="s">
        <v>280</v>
      </c>
      <c r="E244" s="137" t="s">
        <v>488</v>
      </c>
      <c r="F244" s="138" t="s">
        <v>489</v>
      </c>
      <c r="G244" s="139" t="s">
        <v>96</v>
      </c>
      <c r="H244" s="140">
        <v>9.24</v>
      </c>
      <c r="I244" s="141"/>
      <c r="J244" s="142">
        <f>ROUND(I244*H244,2)</f>
        <v>0</v>
      </c>
      <c r="K244" s="138" t="s">
        <v>283</v>
      </c>
      <c r="L244" s="32"/>
      <c r="M244" s="143" t="s">
        <v>1</v>
      </c>
      <c r="N244" s="144" t="s">
        <v>45</v>
      </c>
      <c r="P244" s="145">
        <f>O244*H244</f>
        <v>0</v>
      </c>
      <c r="Q244" s="145">
        <v>0</v>
      </c>
      <c r="R244" s="145">
        <f>Q244*H244</f>
        <v>0</v>
      </c>
      <c r="S244" s="145">
        <v>0</v>
      </c>
      <c r="T244" s="146">
        <f>S244*H244</f>
        <v>0</v>
      </c>
      <c r="AR244" s="147" t="s">
        <v>152</v>
      </c>
      <c r="AT244" s="147" t="s">
        <v>280</v>
      </c>
      <c r="AU244" s="147" t="s">
        <v>90</v>
      </c>
      <c r="AY244" s="17" t="s">
        <v>277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88</v>
      </c>
      <c r="BK244" s="148">
        <f>ROUND(I244*H244,2)</f>
        <v>0</v>
      </c>
      <c r="BL244" s="17" t="s">
        <v>152</v>
      </c>
      <c r="BM244" s="147" t="s">
        <v>1327</v>
      </c>
    </row>
    <row r="245" spans="2:65" s="12" customFormat="1" ht="22.5">
      <c r="B245" s="149"/>
      <c r="D245" s="150" t="s">
        <v>285</v>
      </c>
      <c r="E245" s="151" t="s">
        <v>1</v>
      </c>
      <c r="F245" s="152" t="s">
        <v>600</v>
      </c>
      <c r="H245" s="151" t="s">
        <v>1</v>
      </c>
      <c r="I245" s="153"/>
      <c r="L245" s="149"/>
      <c r="M245" s="154"/>
      <c r="T245" s="155"/>
      <c r="AT245" s="151" t="s">
        <v>285</v>
      </c>
      <c r="AU245" s="151" t="s">
        <v>90</v>
      </c>
      <c r="AV245" s="12" t="s">
        <v>88</v>
      </c>
      <c r="AW245" s="12" t="s">
        <v>36</v>
      </c>
      <c r="AX245" s="12" t="s">
        <v>80</v>
      </c>
      <c r="AY245" s="151" t="s">
        <v>277</v>
      </c>
    </row>
    <row r="246" spans="2:65" s="13" customFormat="1" ht="22.5">
      <c r="B246" s="156"/>
      <c r="D246" s="150" t="s">
        <v>285</v>
      </c>
      <c r="E246" s="157" t="s">
        <v>1</v>
      </c>
      <c r="F246" s="158" t="s">
        <v>1328</v>
      </c>
      <c r="H246" s="159">
        <v>5.32</v>
      </c>
      <c r="I246" s="160"/>
      <c r="L246" s="156"/>
      <c r="M246" s="161"/>
      <c r="T246" s="162"/>
      <c r="AT246" s="157" t="s">
        <v>285</v>
      </c>
      <c r="AU246" s="157" t="s">
        <v>90</v>
      </c>
      <c r="AV246" s="13" t="s">
        <v>90</v>
      </c>
      <c r="AW246" s="13" t="s">
        <v>36</v>
      </c>
      <c r="AX246" s="13" t="s">
        <v>80</v>
      </c>
      <c r="AY246" s="157" t="s">
        <v>277</v>
      </c>
    </row>
    <row r="247" spans="2:65" s="13" customFormat="1" ht="33.75">
      <c r="B247" s="156"/>
      <c r="D247" s="150" t="s">
        <v>285</v>
      </c>
      <c r="E247" s="157" t="s">
        <v>1</v>
      </c>
      <c r="F247" s="158" t="s">
        <v>1329</v>
      </c>
      <c r="H247" s="159">
        <v>3.92</v>
      </c>
      <c r="I247" s="160"/>
      <c r="L247" s="156"/>
      <c r="M247" s="161"/>
      <c r="T247" s="162"/>
      <c r="AT247" s="157" t="s">
        <v>285</v>
      </c>
      <c r="AU247" s="157" t="s">
        <v>90</v>
      </c>
      <c r="AV247" s="13" t="s">
        <v>90</v>
      </c>
      <c r="AW247" s="13" t="s">
        <v>36</v>
      </c>
      <c r="AX247" s="13" t="s">
        <v>80</v>
      </c>
      <c r="AY247" s="157" t="s">
        <v>277</v>
      </c>
    </row>
    <row r="248" spans="2:65" s="15" customFormat="1" ht="11.25">
      <c r="B248" s="170"/>
      <c r="D248" s="150" t="s">
        <v>285</v>
      </c>
      <c r="E248" s="171" t="s">
        <v>131</v>
      </c>
      <c r="F248" s="172" t="s">
        <v>293</v>
      </c>
      <c r="H248" s="173">
        <v>9.24</v>
      </c>
      <c r="I248" s="174"/>
      <c r="L248" s="170"/>
      <c r="M248" s="175"/>
      <c r="T248" s="176"/>
      <c r="AT248" s="171" t="s">
        <v>285</v>
      </c>
      <c r="AU248" s="171" t="s">
        <v>90</v>
      </c>
      <c r="AV248" s="15" t="s">
        <v>152</v>
      </c>
      <c r="AW248" s="15" t="s">
        <v>36</v>
      </c>
      <c r="AX248" s="15" t="s">
        <v>88</v>
      </c>
      <c r="AY248" s="171" t="s">
        <v>277</v>
      </c>
    </row>
    <row r="249" spans="2:65" s="1" customFormat="1" ht="24.2" customHeight="1">
      <c r="B249" s="135"/>
      <c r="C249" s="136" t="s">
        <v>482</v>
      </c>
      <c r="D249" s="136" t="s">
        <v>280</v>
      </c>
      <c r="E249" s="137" t="s">
        <v>503</v>
      </c>
      <c r="F249" s="138" t="s">
        <v>504</v>
      </c>
      <c r="G249" s="139" t="s">
        <v>96</v>
      </c>
      <c r="H249" s="140">
        <v>0.5</v>
      </c>
      <c r="I249" s="141"/>
      <c r="J249" s="142">
        <f>ROUND(I249*H249,2)</f>
        <v>0</v>
      </c>
      <c r="K249" s="138" t="s">
        <v>283</v>
      </c>
      <c r="L249" s="32"/>
      <c r="M249" s="143" t="s">
        <v>1</v>
      </c>
      <c r="N249" s="144" t="s">
        <v>45</v>
      </c>
      <c r="P249" s="145">
        <f>O249*H249</f>
        <v>0</v>
      </c>
      <c r="Q249" s="145">
        <v>0</v>
      </c>
      <c r="R249" s="145">
        <f>Q249*H249</f>
        <v>0</v>
      </c>
      <c r="S249" s="145">
        <v>0</v>
      </c>
      <c r="T249" s="146">
        <f>S249*H249</f>
        <v>0</v>
      </c>
      <c r="AR249" s="147" t="s">
        <v>152</v>
      </c>
      <c r="AT249" s="147" t="s">
        <v>280</v>
      </c>
      <c r="AU249" s="147" t="s">
        <v>90</v>
      </c>
      <c r="AY249" s="17" t="s">
        <v>277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88</v>
      </c>
      <c r="BK249" s="148">
        <f>ROUND(I249*H249,2)</f>
        <v>0</v>
      </c>
      <c r="BL249" s="17" t="s">
        <v>152</v>
      </c>
      <c r="BM249" s="147" t="s">
        <v>1330</v>
      </c>
    </row>
    <row r="250" spans="2:65" s="13" customFormat="1" ht="11.25">
      <c r="B250" s="156"/>
      <c r="D250" s="150" t="s">
        <v>285</v>
      </c>
      <c r="E250" s="157" t="s">
        <v>1</v>
      </c>
      <c r="F250" s="158" t="s">
        <v>1331</v>
      </c>
      <c r="H250" s="159">
        <v>0.5</v>
      </c>
      <c r="I250" s="160"/>
      <c r="L250" s="156"/>
      <c r="M250" s="161"/>
      <c r="T250" s="162"/>
      <c r="AT250" s="157" t="s">
        <v>285</v>
      </c>
      <c r="AU250" s="157" t="s">
        <v>90</v>
      </c>
      <c r="AV250" s="13" t="s">
        <v>90</v>
      </c>
      <c r="AW250" s="13" t="s">
        <v>36</v>
      </c>
      <c r="AX250" s="13" t="s">
        <v>80</v>
      </c>
      <c r="AY250" s="157" t="s">
        <v>277</v>
      </c>
    </row>
    <row r="251" spans="2:65" s="15" customFormat="1" ht="11.25">
      <c r="B251" s="170"/>
      <c r="D251" s="150" t="s">
        <v>285</v>
      </c>
      <c r="E251" s="171" t="s">
        <v>189</v>
      </c>
      <c r="F251" s="172" t="s">
        <v>293</v>
      </c>
      <c r="H251" s="173">
        <v>0.5</v>
      </c>
      <c r="I251" s="174"/>
      <c r="L251" s="170"/>
      <c r="M251" s="175"/>
      <c r="T251" s="176"/>
      <c r="AT251" s="171" t="s">
        <v>285</v>
      </c>
      <c r="AU251" s="171" t="s">
        <v>90</v>
      </c>
      <c r="AV251" s="15" t="s">
        <v>152</v>
      </c>
      <c r="AW251" s="15" t="s">
        <v>36</v>
      </c>
      <c r="AX251" s="15" t="s">
        <v>88</v>
      </c>
      <c r="AY251" s="171" t="s">
        <v>277</v>
      </c>
    </row>
    <row r="252" spans="2:65" s="1" customFormat="1" ht="24.2" customHeight="1">
      <c r="B252" s="135"/>
      <c r="C252" s="136" t="s">
        <v>485</v>
      </c>
      <c r="D252" s="136" t="s">
        <v>280</v>
      </c>
      <c r="E252" s="137" t="s">
        <v>364</v>
      </c>
      <c r="F252" s="138" t="s">
        <v>365</v>
      </c>
      <c r="G252" s="139" t="s">
        <v>96</v>
      </c>
      <c r="H252" s="140">
        <v>18.760999999999999</v>
      </c>
      <c r="I252" s="141"/>
      <c r="J252" s="142">
        <f>ROUND(I252*H252,2)</f>
        <v>0</v>
      </c>
      <c r="K252" s="138" t="s">
        <v>283</v>
      </c>
      <c r="L252" s="32"/>
      <c r="M252" s="143" t="s">
        <v>1</v>
      </c>
      <c r="N252" s="144" t="s">
        <v>45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152</v>
      </c>
      <c r="AT252" s="147" t="s">
        <v>280</v>
      </c>
      <c r="AU252" s="147" t="s">
        <v>90</v>
      </c>
      <c r="AY252" s="17" t="s">
        <v>277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88</v>
      </c>
      <c r="BK252" s="148">
        <f>ROUND(I252*H252,2)</f>
        <v>0</v>
      </c>
      <c r="BL252" s="17" t="s">
        <v>152</v>
      </c>
      <c r="BM252" s="147" t="s">
        <v>1332</v>
      </c>
    </row>
    <row r="253" spans="2:65" s="13" customFormat="1" ht="22.5">
      <c r="B253" s="156"/>
      <c r="D253" s="150" t="s">
        <v>285</v>
      </c>
      <c r="E253" s="157" t="s">
        <v>1</v>
      </c>
      <c r="F253" s="158" t="s">
        <v>1333</v>
      </c>
      <c r="H253" s="159">
        <v>5.891</v>
      </c>
      <c r="I253" s="160"/>
      <c r="L253" s="156"/>
      <c r="M253" s="161"/>
      <c r="T253" s="162"/>
      <c r="AT253" s="157" t="s">
        <v>285</v>
      </c>
      <c r="AU253" s="157" t="s">
        <v>90</v>
      </c>
      <c r="AV253" s="13" t="s">
        <v>90</v>
      </c>
      <c r="AW253" s="13" t="s">
        <v>36</v>
      </c>
      <c r="AX253" s="13" t="s">
        <v>80</v>
      </c>
      <c r="AY253" s="157" t="s">
        <v>277</v>
      </c>
    </row>
    <row r="254" spans="2:65" s="13" customFormat="1" ht="11.25">
      <c r="B254" s="156"/>
      <c r="D254" s="150" t="s">
        <v>285</v>
      </c>
      <c r="E254" s="157" t="s">
        <v>1</v>
      </c>
      <c r="F254" s="158" t="s">
        <v>1334</v>
      </c>
      <c r="H254" s="159">
        <v>4.7519999999999998</v>
      </c>
      <c r="I254" s="160"/>
      <c r="L254" s="156"/>
      <c r="M254" s="161"/>
      <c r="T254" s="162"/>
      <c r="AT254" s="157" t="s">
        <v>285</v>
      </c>
      <c r="AU254" s="157" t="s">
        <v>90</v>
      </c>
      <c r="AV254" s="13" t="s">
        <v>90</v>
      </c>
      <c r="AW254" s="13" t="s">
        <v>36</v>
      </c>
      <c r="AX254" s="13" t="s">
        <v>80</v>
      </c>
      <c r="AY254" s="157" t="s">
        <v>277</v>
      </c>
    </row>
    <row r="255" spans="2:65" s="13" customFormat="1" ht="11.25">
      <c r="B255" s="156"/>
      <c r="D255" s="150" t="s">
        <v>285</v>
      </c>
      <c r="E255" s="157" t="s">
        <v>1</v>
      </c>
      <c r="F255" s="158" t="s">
        <v>1335</v>
      </c>
      <c r="H255" s="159">
        <v>4.7519999999999998</v>
      </c>
      <c r="I255" s="160"/>
      <c r="L255" s="156"/>
      <c r="M255" s="161"/>
      <c r="T255" s="162"/>
      <c r="AT255" s="157" t="s">
        <v>285</v>
      </c>
      <c r="AU255" s="157" t="s">
        <v>90</v>
      </c>
      <c r="AV255" s="13" t="s">
        <v>90</v>
      </c>
      <c r="AW255" s="13" t="s">
        <v>36</v>
      </c>
      <c r="AX255" s="13" t="s">
        <v>80</v>
      </c>
      <c r="AY255" s="157" t="s">
        <v>277</v>
      </c>
    </row>
    <row r="256" spans="2:65" s="13" customFormat="1" ht="11.25">
      <c r="B256" s="156"/>
      <c r="D256" s="150" t="s">
        <v>285</v>
      </c>
      <c r="E256" s="157" t="s">
        <v>1</v>
      </c>
      <c r="F256" s="158" t="s">
        <v>1336</v>
      </c>
      <c r="H256" s="159">
        <v>3.3660000000000001</v>
      </c>
      <c r="I256" s="160"/>
      <c r="L256" s="156"/>
      <c r="M256" s="161"/>
      <c r="T256" s="162"/>
      <c r="AT256" s="157" t="s">
        <v>285</v>
      </c>
      <c r="AU256" s="157" t="s">
        <v>90</v>
      </c>
      <c r="AV256" s="13" t="s">
        <v>90</v>
      </c>
      <c r="AW256" s="13" t="s">
        <v>36</v>
      </c>
      <c r="AX256" s="13" t="s">
        <v>80</v>
      </c>
      <c r="AY256" s="157" t="s">
        <v>277</v>
      </c>
    </row>
    <row r="257" spans="2:65" s="15" customFormat="1" ht="11.25">
      <c r="B257" s="170"/>
      <c r="D257" s="150" t="s">
        <v>285</v>
      </c>
      <c r="E257" s="171" t="s">
        <v>1</v>
      </c>
      <c r="F257" s="172" t="s">
        <v>293</v>
      </c>
      <c r="H257" s="173">
        <v>18.760999999999999</v>
      </c>
      <c r="I257" s="174"/>
      <c r="L257" s="170"/>
      <c r="M257" s="175"/>
      <c r="T257" s="176"/>
      <c r="AT257" s="171" t="s">
        <v>285</v>
      </c>
      <c r="AU257" s="171" t="s">
        <v>90</v>
      </c>
      <c r="AV257" s="15" t="s">
        <v>152</v>
      </c>
      <c r="AW257" s="15" t="s">
        <v>36</v>
      </c>
      <c r="AX257" s="15" t="s">
        <v>88</v>
      </c>
      <c r="AY257" s="171" t="s">
        <v>277</v>
      </c>
    </row>
    <row r="258" spans="2:65" s="1" customFormat="1" ht="21.75" customHeight="1">
      <c r="B258" s="135"/>
      <c r="C258" s="136" t="s">
        <v>487</v>
      </c>
      <c r="D258" s="136" t="s">
        <v>280</v>
      </c>
      <c r="E258" s="137" t="s">
        <v>371</v>
      </c>
      <c r="F258" s="138" t="s">
        <v>372</v>
      </c>
      <c r="G258" s="139" t="s">
        <v>139</v>
      </c>
      <c r="H258" s="140">
        <v>27.4</v>
      </c>
      <c r="I258" s="141"/>
      <c r="J258" s="142">
        <f>ROUND(I258*H258,2)</f>
        <v>0</v>
      </c>
      <c r="K258" s="138" t="s">
        <v>283</v>
      </c>
      <c r="L258" s="32"/>
      <c r="M258" s="143" t="s">
        <v>1</v>
      </c>
      <c r="N258" s="144" t="s">
        <v>45</v>
      </c>
      <c r="P258" s="145">
        <f>O258*H258</f>
        <v>0</v>
      </c>
      <c r="Q258" s="145">
        <v>8.4000000000000003E-4</v>
      </c>
      <c r="R258" s="145">
        <f>Q258*H258</f>
        <v>2.3015999999999998E-2</v>
      </c>
      <c r="S258" s="145">
        <v>0</v>
      </c>
      <c r="T258" s="146">
        <f>S258*H258</f>
        <v>0</v>
      </c>
      <c r="AR258" s="147" t="s">
        <v>152</v>
      </c>
      <c r="AT258" s="147" t="s">
        <v>280</v>
      </c>
      <c r="AU258" s="147" t="s">
        <v>90</v>
      </c>
      <c r="AY258" s="17" t="s">
        <v>277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88</v>
      </c>
      <c r="BK258" s="148">
        <f>ROUND(I258*H258,2)</f>
        <v>0</v>
      </c>
      <c r="BL258" s="17" t="s">
        <v>152</v>
      </c>
      <c r="BM258" s="147" t="s">
        <v>1337</v>
      </c>
    </row>
    <row r="259" spans="2:65" s="13" customFormat="1" ht="22.5">
      <c r="B259" s="156"/>
      <c r="D259" s="150" t="s">
        <v>285</v>
      </c>
      <c r="E259" s="157" t="s">
        <v>1</v>
      </c>
      <c r="F259" s="158" t="s">
        <v>1338</v>
      </c>
      <c r="H259" s="159">
        <v>13.2</v>
      </c>
      <c r="I259" s="160"/>
      <c r="L259" s="156"/>
      <c r="M259" s="161"/>
      <c r="T259" s="162"/>
      <c r="AT259" s="157" t="s">
        <v>285</v>
      </c>
      <c r="AU259" s="157" t="s">
        <v>90</v>
      </c>
      <c r="AV259" s="13" t="s">
        <v>90</v>
      </c>
      <c r="AW259" s="13" t="s">
        <v>36</v>
      </c>
      <c r="AX259" s="13" t="s">
        <v>80</v>
      </c>
      <c r="AY259" s="157" t="s">
        <v>277</v>
      </c>
    </row>
    <row r="260" spans="2:65" s="13" customFormat="1" ht="22.5">
      <c r="B260" s="156"/>
      <c r="D260" s="150" t="s">
        <v>285</v>
      </c>
      <c r="E260" s="157" t="s">
        <v>1</v>
      </c>
      <c r="F260" s="158" t="s">
        <v>1339</v>
      </c>
      <c r="H260" s="159">
        <v>11.2</v>
      </c>
      <c r="I260" s="160"/>
      <c r="L260" s="156"/>
      <c r="M260" s="161"/>
      <c r="T260" s="162"/>
      <c r="AT260" s="157" t="s">
        <v>285</v>
      </c>
      <c r="AU260" s="157" t="s">
        <v>90</v>
      </c>
      <c r="AV260" s="13" t="s">
        <v>90</v>
      </c>
      <c r="AW260" s="13" t="s">
        <v>36</v>
      </c>
      <c r="AX260" s="13" t="s">
        <v>80</v>
      </c>
      <c r="AY260" s="157" t="s">
        <v>277</v>
      </c>
    </row>
    <row r="261" spans="2:65" s="13" customFormat="1" ht="11.25">
      <c r="B261" s="156"/>
      <c r="D261" s="150" t="s">
        <v>285</v>
      </c>
      <c r="E261" s="157" t="s">
        <v>1</v>
      </c>
      <c r="F261" s="158" t="s">
        <v>1340</v>
      </c>
      <c r="H261" s="159">
        <v>3</v>
      </c>
      <c r="I261" s="160"/>
      <c r="L261" s="156"/>
      <c r="M261" s="161"/>
      <c r="T261" s="162"/>
      <c r="AT261" s="157" t="s">
        <v>285</v>
      </c>
      <c r="AU261" s="157" t="s">
        <v>90</v>
      </c>
      <c r="AV261" s="13" t="s">
        <v>90</v>
      </c>
      <c r="AW261" s="13" t="s">
        <v>36</v>
      </c>
      <c r="AX261" s="13" t="s">
        <v>80</v>
      </c>
      <c r="AY261" s="157" t="s">
        <v>277</v>
      </c>
    </row>
    <row r="262" spans="2:65" s="15" customFormat="1" ht="11.25">
      <c r="B262" s="170"/>
      <c r="D262" s="150" t="s">
        <v>285</v>
      </c>
      <c r="E262" s="171" t="s">
        <v>190</v>
      </c>
      <c r="F262" s="172" t="s">
        <v>293</v>
      </c>
      <c r="H262" s="173">
        <v>27.4</v>
      </c>
      <c r="I262" s="174"/>
      <c r="L262" s="170"/>
      <c r="M262" s="175"/>
      <c r="T262" s="176"/>
      <c r="AT262" s="171" t="s">
        <v>285</v>
      </c>
      <c r="AU262" s="171" t="s">
        <v>90</v>
      </c>
      <c r="AV262" s="15" t="s">
        <v>152</v>
      </c>
      <c r="AW262" s="15" t="s">
        <v>36</v>
      </c>
      <c r="AX262" s="15" t="s">
        <v>88</v>
      </c>
      <c r="AY262" s="171" t="s">
        <v>277</v>
      </c>
    </row>
    <row r="263" spans="2:65" s="1" customFormat="1" ht="24.2" customHeight="1">
      <c r="B263" s="135"/>
      <c r="C263" s="136" t="s">
        <v>502</v>
      </c>
      <c r="D263" s="136" t="s">
        <v>280</v>
      </c>
      <c r="E263" s="137" t="s">
        <v>377</v>
      </c>
      <c r="F263" s="138" t="s">
        <v>378</v>
      </c>
      <c r="G263" s="139" t="s">
        <v>139</v>
      </c>
      <c r="H263" s="140">
        <v>27.4</v>
      </c>
      <c r="I263" s="141"/>
      <c r="J263" s="142">
        <f>ROUND(I263*H263,2)</f>
        <v>0</v>
      </c>
      <c r="K263" s="138" t="s">
        <v>283</v>
      </c>
      <c r="L263" s="32"/>
      <c r="M263" s="143" t="s">
        <v>1</v>
      </c>
      <c r="N263" s="144" t="s">
        <v>45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152</v>
      </c>
      <c r="AT263" s="147" t="s">
        <v>280</v>
      </c>
      <c r="AU263" s="147" t="s">
        <v>90</v>
      </c>
      <c r="AY263" s="17" t="s">
        <v>277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88</v>
      </c>
      <c r="BK263" s="148">
        <f>ROUND(I263*H263,2)</f>
        <v>0</v>
      </c>
      <c r="BL263" s="17" t="s">
        <v>152</v>
      </c>
      <c r="BM263" s="147" t="s">
        <v>1341</v>
      </c>
    </row>
    <row r="264" spans="2:65" s="13" customFormat="1" ht="11.25">
      <c r="B264" s="156"/>
      <c r="D264" s="150" t="s">
        <v>285</v>
      </c>
      <c r="E264" s="157" t="s">
        <v>1</v>
      </c>
      <c r="F264" s="158" t="s">
        <v>190</v>
      </c>
      <c r="H264" s="159">
        <v>27.4</v>
      </c>
      <c r="I264" s="160"/>
      <c r="L264" s="156"/>
      <c r="M264" s="161"/>
      <c r="T264" s="162"/>
      <c r="AT264" s="157" t="s">
        <v>285</v>
      </c>
      <c r="AU264" s="157" t="s">
        <v>90</v>
      </c>
      <c r="AV264" s="13" t="s">
        <v>90</v>
      </c>
      <c r="AW264" s="13" t="s">
        <v>36</v>
      </c>
      <c r="AX264" s="13" t="s">
        <v>88</v>
      </c>
      <c r="AY264" s="157" t="s">
        <v>277</v>
      </c>
    </row>
    <row r="265" spans="2:65" s="1" customFormat="1" ht="16.5" customHeight="1">
      <c r="B265" s="135"/>
      <c r="C265" s="136" t="s">
        <v>507</v>
      </c>
      <c r="D265" s="136" t="s">
        <v>280</v>
      </c>
      <c r="E265" s="137" t="s">
        <v>381</v>
      </c>
      <c r="F265" s="138" t="s">
        <v>382</v>
      </c>
      <c r="G265" s="139" t="s">
        <v>96</v>
      </c>
      <c r="H265" s="140">
        <v>0.92400000000000004</v>
      </c>
      <c r="I265" s="141"/>
      <c r="J265" s="142">
        <f>ROUND(I265*H265,2)</f>
        <v>0</v>
      </c>
      <c r="K265" s="138" t="s">
        <v>283</v>
      </c>
      <c r="L265" s="32"/>
      <c r="M265" s="143" t="s">
        <v>1</v>
      </c>
      <c r="N265" s="144" t="s">
        <v>45</v>
      </c>
      <c r="P265" s="145">
        <f>O265*H265</f>
        <v>0</v>
      </c>
      <c r="Q265" s="145">
        <v>0</v>
      </c>
      <c r="R265" s="145">
        <f>Q265*H265</f>
        <v>0</v>
      </c>
      <c r="S265" s="145">
        <v>0</v>
      </c>
      <c r="T265" s="146">
        <f>S265*H265</f>
        <v>0</v>
      </c>
      <c r="AR265" s="147" t="s">
        <v>152</v>
      </c>
      <c r="AT265" s="147" t="s">
        <v>280</v>
      </c>
      <c r="AU265" s="147" t="s">
        <v>90</v>
      </c>
      <c r="AY265" s="17" t="s">
        <v>277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88</v>
      </c>
      <c r="BK265" s="148">
        <f>ROUND(I265*H265,2)</f>
        <v>0</v>
      </c>
      <c r="BL265" s="17" t="s">
        <v>152</v>
      </c>
      <c r="BM265" s="147" t="s">
        <v>1342</v>
      </c>
    </row>
    <row r="266" spans="2:65" s="1" customFormat="1" ht="19.5">
      <c r="B266" s="32"/>
      <c r="D266" s="150" t="s">
        <v>384</v>
      </c>
      <c r="F266" s="177" t="s">
        <v>385</v>
      </c>
      <c r="I266" s="178"/>
      <c r="L266" s="32"/>
      <c r="M266" s="179"/>
      <c r="T266" s="56"/>
      <c r="AT266" s="17" t="s">
        <v>384</v>
      </c>
      <c r="AU266" s="17" t="s">
        <v>90</v>
      </c>
    </row>
    <row r="267" spans="2:65" s="13" customFormat="1" ht="22.5">
      <c r="B267" s="156"/>
      <c r="D267" s="150" t="s">
        <v>285</v>
      </c>
      <c r="E267" s="157" t="s">
        <v>1</v>
      </c>
      <c r="F267" s="158" t="s">
        <v>1343</v>
      </c>
      <c r="H267" s="159">
        <v>0.53200000000000003</v>
      </c>
      <c r="I267" s="160"/>
      <c r="L267" s="156"/>
      <c r="M267" s="161"/>
      <c r="T267" s="162"/>
      <c r="AT267" s="157" t="s">
        <v>285</v>
      </c>
      <c r="AU267" s="157" t="s">
        <v>90</v>
      </c>
      <c r="AV267" s="13" t="s">
        <v>90</v>
      </c>
      <c r="AW267" s="13" t="s">
        <v>36</v>
      </c>
      <c r="AX267" s="13" t="s">
        <v>80</v>
      </c>
      <c r="AY267" s="157" t="s">
        <v>277</v>
      </c>
    </row>
    <row r="268" spans="2:65" s="13" customFormat="1" ht="22.5">
      <c r="B268" s="156"/>
      <c r="D268" s="150" t="s">
        <v>285</v>
      </c>
      <c r="E268" s="157" t="s">
        <v>1</v>
      </c>
      <c r="F268" s="158" t="s">
        <v>1344</v>
      </c>
      <c r="H268" s="159">
        <v>0.39200000000000002</v>
      </c>
      <c r="I268" s="160"/>
      <c r="L268" s="156"/>
      <c r="M268" s="161"/>
      <c r="T268" s="162"/>
      <c r="AT268" s="157" t="s">
        <v>285</v>
      </c>
      <c r="AU268" s="157" t="s">
        <v>90</v>
      </c>
      <c r="AV268" s="13" t="s">
        <v>90</v>
      </c>
      <c r="AW268" s="13" t="s">
        <v>36</v>
      </c>
      <c r="AX268" s="13" t="s">
        <v>80</v>
      </c>
      <c r="AY268" s="157" t="s">
        <v>277</v>
      </c>
    </row>
    <row r="269" spans="2:65" s="15" customFormat="1" ht="11.25">
      <c r="B269" s="170"/>
      <c r="D269" s="150" t="s">
        <v>285</v>
      </c>
      <c r="E269" s="171" t="s">
        <v>192</v>
      </c>
      <c r="F269" s="172" t="s">
        <v>293</v>
      </c>
      <c r="H269" s="173">
        <v>0.92400000000000004</v>
      </c>
      <c r="I269" s="174"/>
      <c r="L269" s="170"/>
      <c r="M269" s="175"/>
      <c r="T269" s="176"/>
      <c r="AT269" s="171" t="s">
        <v>285</v>
      </c>
      <c r="AU269" s="171" t="s">
        <v>90</v>
      </c>
      <c r="AV269" s="15" t="s">
        <v>152</v>
      </c>
      <c r="AW269" s="15" t="s">
        <v>36</v>
      </c>
      <c r="AX269" s="15" t="s">
        <v>88</v>
      </c>
      <c r="AY269" s="171" t="s">
        <v>277</v>
      </c>
    </row>
    <row r="270" spans="2:65" s="1" customFormat="1" ht="24.2" customHeight="1">
      <c r="B270" s="135"/>
      <c r="C270" s="136" t="s">
        <v>510</v>
      </c>
      <c r="D270" s="136" t="s">
        <v>280</v>
      </c>
      <c r="E270" s="137" t="s">
        <v>388</v>
      </c>
      <c r="F270" s="138" t="s">
        <v>389</v>
      </c>
      <c r="G270" s="139" t="s">
        <v>96</v>
      </c>
      <c r="H270" s="140">
        <v>2.31</v>
      </c>
      <c r="I270" s="141"/>
      <c r="J270" s="142">
        <f>ROUND(I270*H270,2)</f>
        <v>0</v>
      </c>
      <c r="K270" s="138" t="s">
        <v>283</v>
      </c>
      <c r="L270" s="32"/>
      <c r="M270" s="143" t="s">
        <v>1</v>
      </c>
      <c r="N270" s="144" t="s">
        <v>45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AR270" s="147" t="s">
        <v>152</v>
      </c>
      <c r="AT270" s="147" t="s">
        <v>280</v>
      </c>
      <c r="AU270" s="147" t="s">
        <v>90</v>
      </c>
      <c r="AY270" s="17" t="s">
        <v>277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88</v>
      </c>
      <c r="BK270" s="148">
        <f>ROUND(I270*H270,2)</f>
        <v>0</v>
      </c>
      <c r="BL270" s="17" t="s">
        <v>152</v>
      </c>
      <c r="BM270" s="147" t="s">
        <v>1345</v>
      </c>
    </row>
    <row r="271" spans="2:65" s="13" customFormat="1" ht="22.5">
      <c r="B271" s="156"/>
      <c r="D271" s="150" t="s">
        <v>285</v>
      </c>
      <c r="E271" s="157" t="s">
        <v>1</v>
      </c>
      <c r="F271" s="158" t="s">
        <v>1346</v>
      </c>
      <c r="H271" s="159">
        <v>1.33</v>
      </c>
      <c r="I271" s="160"/>
      <c r="L271" s="156"/>
      <c r="M271" s="161"/>
      <c r="T271" s="162"/>
      <c r="AT271" s="157" t="s">
        <v>285</v>
      </c>
      <c r="AU271" s="157" t="s">
        <v>90</v>
      </c>
      <c r="AV271" s="13" t="s">
        <v>90</v>
      </c>
      <c r="AW271" s="13" t="s">
        <v>36</v>
      </c>
      <c r="AX271" s="13" t="s">
        <v>80</v>
      </c>
      <c r="AY271" s="157" t="s">
        <v>277</v>
      </c>
    </row>
    <row r="272" spans="2:65" s="13" customFormat="1" ht="22.5">
      <c r="B272" s="156"/>
      <c r="D272" s="150" t="s">
        <v>285</v>
      </c>
      <c r="E272" s="157" t="s">
        <v>1</v>
      </c>
      <c r="F272" s="158" t="s">
        <v>1347</v>
      </c>
      <c r="H272" s="159">
        <v>0.98</v>
      </c>
      <c r="I272" s="160"/>
      <c r="L272" s="156"/>
      <c r="M272" s="161"/>
      <c r="T272" s="162"/>
      <c r="AT272" s="157" t="s">
        <v>285</v>
      </c>
      <c r="AU272" s="157" t="s">
        <v>90</v>
      </c>
      <c r="AV272" s="13" t="s">
        <v>90</v>
      </c>
      <c r="AW272" s="13" t="s">
        <v>36</v>
      </c>
      <c r="AX272" s="13" t="s">
        <v>80</v>
      </c>
      <c r="AY272" s="157" t="s">
        <v>277</v>
      </c>
    </row>
    <row r="273" spans="2:65" s="15" customFormat="1" ht="11.25">
      <c r="B273" s="170"/>
      <c r="D273" s="150" t="s">
        <v>285</v>
      </c>
      <c r="E273" s="171" t="s">
        <v>194</v>
      </c>
      <c r="F273" s="172" t="s">
        <v>293</v>
      </c>
      <c r="H273" s="173">
        <v>2.31</v>
      </c>
      <c r="I273" s="174"/>
      <c r="L273" s="170"/>
      <c r="M273" s="175"/>
      <c r="T273" s="176"/>
      <c r="AT273" s="171" t="s">
        <v>285</v>
      </c>
      <c r="AU273" s="171" t="s">
        <v>90</v>
      </c>
      <c r="AV273" s="15" t="s">
        <v>152</v>
      </c>
      <c r="AW273" s="15" t="s">
        <v>36</v>
      </c>
      <c r="AX273" s="15" t="s">
        <v>88</v>
      </c>
      <c r="AY273" s="171" t="s">
        <v>277</v>
      </c>
    </row>
    <row r="274" spans="2:65" s="1" customFormat="1" ht="16.5" customHeight="1">
      <c r="B274" s="135"/>
      <c r="C274" s="180" t="s">
        <v>518</v>
      </c>
      <c r="D274" s="180" t="s">
        <v>395</v>
      </c>
      <c r="E274" s="181" t="s">
        <v>396</v>
      </c>
      <c r="F274" s="182" t="s">
        <v>397</v>
      </c>
      <c r="G274" s="183" t="s">
        <v>202</v>
      </c>
      <c r="H274" s="184">
        <v>3.9660000000000002</v>
      </c>
      <c r="I274" s="185"/>
      <c r="J274" s="186">
        <f>ROUND(I274*H274,2)</f>
        <v>0</v>
      </c>
      <c r="K274" s="182" t="s">
        <v>283</v>
      </c>
      <c r="L274" s="187"/>
      <c r="M274" s="188" t="s">
        <v>1</v>
      </c>
      <c r="N274" s="189" t="s">
        <v>45</v>
      </c>
      <c r="P274" s="145">
        <f>O274*H274</f>
        <v>0</v>
      </c>
      <c r="Q274" s="145">
        <v>1</v>
      </c>
      <c r="R274" s="145">
        <f>Q274*H274</f>
        <v>3.9660000000000002</v>
      </c>
      <c r="S274" s="145">
        <v>0</v>
      </c>
      <c r="T274" s="146">
        <f>S274*H274</f>
        <v>0</v>
      </c>
      <c r="AR274" s="147" t="s">
        <v>324</v>
      </c>
      <c r="AT274" s="147" t="s">
        <v>395</v>
      </c>
      <c r="AU274" s="147" t="s">
        <v>90</v>
      </c>
      <c r="AY274" s="17" t="s">
        <v>277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88</v>
      </c>
      <c r="BK274" s="148">
        <f>ROUND(I274*H274,2)</f>
        <v>0</v>
      </c>
      <c r="BL274" s="17" t="s">
        <v>152</v>
      </c>
      <c r="BM274" s="147" t="s">
        <v>1348</v>
      </c>
    </row>
    <row r="275" spans="2:65" s="13" customFormat="1" ht="11.25">
      <c r="B275" s="156"/>
      <c r="D275" s="150" t="s">
        <v>285</v>
      </c>
      <c r="E275" s="157" t="s">
        <v>1</v>
      </c>
      <c r="F275" s="158" t="s">
        <v>536</v>
      </c>
      <c r="H275" s="159">
        <v>3.9660000000000002</v>
      </c>
      <c r="I275" s="160"/>
      <c r="L275" s="156"/>
      <c r="M275" s="161"/>
      <c r="T275" s="162"/>
      <c r="AT275" s="157" t="s">
        <v>285</v>
      </c>
      <c r="AU275" s="157" t="s">
        <v>90</v>
      </c>
      <c r="AV275" s="13" t="s">
        <v>90</v>
      </c>
      <c r="AW275" s="13" t="s">
        <v>36</v>
      </c>
      <c r="AX275" s="13" t="s">
        <v>88</v>
      </c>
      <c r="AY275" s="157" t="s">
        <v>277</v>
      </c>
    </row>
    <row r="276" spans="2:65" s="1" customFormat="1" ht="24.2" customHeight="1">
      <c r="B276" s="135"/>
      <c r="C276" s="136" t="s">
        <v>520</v>
      </c>
      <c r="D276" s="136" t="s">
        <v>280</v>
      </c>
      <c r="E276" s="137" t="s">
        <v>401</v>
      </c>
      <c r="F276" s="138" t="s">
        <v>402</v>
      </c>
      <c r="G276" s="139" t="s">
        <v>96</v>
      </c>
      <c r="H276" s="140">
        <v>20.984999999999999</v>
      </c>
      <c r="I276" s="141"/>
      <c r="J276" s="142">
        <f>ROUND(I276*H276,2)</f>
        <v>0</v>
      </c>
      <c r="K276" s="138" t="s">
        <v>283</v>
      </c>
      <c r="L276" s="32"/>
      <c r="M276" s="143" t="s">
        <v>1</v>
      </c>
      <c r="N276" s="144" t="s">
        <v>45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152</v>
      </c>
      <c r="AT276" s="147" t="s">
        <v>280</v>
      </c>
      <c r="AU276" s="147" t="s">
        <v>90</v>
      </c>
      <c r="AY276" s="17" t="s">
        <v>277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88</v>
      </c>
      <c r="BK276" s="148">
        <f>ROUND(I276*H276,2)</f>
        <v>0</v>
      </c>
      <c r="BL276" s="17" t="s">
        <v>152</v>
      </c>
      <c r="BM276" s="147" t="s">
        <v>1349</v>
      </c>
    </row>
    <row r="277" spans="2:65" s="13" customFormat="1" ht="11.25">
      <c r="B277" s="156"/>
      <c r="D277" s="150" t="s">
        <v>285</v>
      </c>
      <c r="E277" s="157" t="s">
        <v>1</v>
      </c>
      <c r="F277" s="158" t="s">
        <v>1350</v>
      </c>
      <c r="H277" s="159">
        <v>24.14</v>
      </c>
      <c r="I277" s="160"/>
      <c r="L277" s="156"/>
      <c r="M277" s="161"/>
      <c r="T277" s="162"/>
      <c r="AT277" s="157" t="s">
        <v>285</v>
      </c>
      <c r="AU277" s="157" t="s">
        <v>90</v>
      </c>
      <c r="AV277" s="13" t="s">
        <v>90</v>
      </c>
      <c r="AW277" s="13" t="s">
        <v>36</v>
      </c>
      <c r="AX277" s="13" t="s">
        <v>80</v>
      </c>
      <c r="AY277" s="157" t="s">
        <v>277</v>
      </c>
    </row>
    <row r="278" spans="2:65" s="14" customFormat="1" ht="11.25">
      <c r="B278" s="163"/>
      <c r="D278" s="150" t="s">
        <v>285</v>
      </c>
      <c r="E278" s="164" t="s">
        <v>196</v>
      </c>
      <c r="F278" s="165" t="s">
        <v>290</v>
      </c>
      <c r="H278" s="166">
        <v>24.14</v>
      </c>
      <c r="I278" s="167"/>
      <c r="L278" s="163"/>
      <c r="M278" s="168"/>
      <c r="T278" s="169"/>
      <c r="AT278" s="164" t="s">
        <v>285</v>
      </c>
      <c r="AU278" s="164" t="s">
        <v>90</v>
      </c>
      <c r="AV278" s="14" t="s">
        <v>291</v>
      </c>
      <c r="AW278" s="14" t="s">
        <v>36</v>
      </c>
      <c r="AX278" s="14" t="s">
        <v>80</v>
      </c>
      <c r="AY278" s="164" t="s">
        <v>277</v>
      </c>
    </row>
    <row r="279" spans="2:65" s="13" customFormat="1" ht="11.25">
      <c r="B279" s="156"/>
      <c r="D279" s="150" t="s">
        <v>285</v>
      </c>
      <c r="E279" s="157" t="s">
        <v>1</v>
      </c>
      <c r="F279" s="158" t="s">
        <v>540</v>
      </c>
      <c r="H279" s="159">
        <v>-3.234</v>
      </c>
      <c r="I279" s="160"/>
      <c r="L279" s="156"/>
      <c r="M279" s="161"/>
      <c r="T279" s="162"/>
      <c r="AT279" s="157" t="s">
        <v>285</v>
      </c>
      <c r="AU279" s="157" t="s">
        <v>90</v>
      </c>
      <c r="AV279" s="13" t="s">
        <v>90</v>
      </c>
      <c r="AW279" s="13" t="s">
        <v>36</v>
      </c>
      <c r="AX279" s="13" t="s">
        <v>80</v>
      </c>
      <c r="AY279" s="157" t="s">
        <v>277</v>
      </c>
    </row>
    <row r="280" spans="2:65" s="14" customFormat="1" ht="11.25">
      <c r="B280" s="163"/>
      <c r="D280" s="150" t="s">
        <v>285</v>
      </c>
      <c r="E280" s="164" t="s">
        <v>198</v>
      </c>
      <c r="F280" s="165" t="s">
        <v>290</v>
      </c>
      <c r="H280" s="166">
        <v>-3.234</v>
      </c>
      <c r="I280" s="167"/>
      <c r="L280" s="163"/>
      <c r="M280" s="168"/>
      <c r="T280" s="169"/>
      <c r="AT280" s="164" t="s">
        <v>285</v>
      </c>
      <c r="AU280" s="164" t="s">
        <v>90</v>
      </c>
      <c r="AV280" s="14" t="s">
        <v>291</v>
      </c>
      <c r="AW280" s="14" t="s">
        <v>36</v>
      </c>
      <c r="AX280" s="14" t="s">
        <v>80</v>
      </c>
      <c r="AY280" s="164" t="s">
        <v>277</v>
      </c>
    </row>
    <row r="281" spans="2:65" s="13" customFormat="1" ht="11.25">
      <c r="B281" s="156"/>
      <c r="D281" s="150" t="s">
        <v>285</v>
      </c>
      <c r="E281" s="157" t="s">
        <v>1</v>
      </c>
      <c r="F281" s="158" t="s">
        <v>1351</v>
      </c>
      <c r="H281" s="159">
        <v>7.9000000000000001E-2</v>
      </c>
      <c r="I281" s="160"/>
      <c r="L281" s="156"/>
      <c r="M281" s="161"/>
      <c r="T281" s="162"/>
      <c r="AT281" s="157" t="s">
        <v>285</v>
      </c>
      <c r="AU281" s="157" t="s">
        <v>90</v>
      </c>
      <c r="AV281" s="13" t="s">
        <v>90</v>
      </c>
      <c r="AW281" s="13" t="s">
        <v>36</v>
      </c>
      <c r="AX281" s="13" t="s">
        <v>80</v>
      </c>
      <c r="AY281" s="157" t="s">
        <v>277</v>
      </c>
    </row>
    <row r="282" spans="2:65" s="14" customFormat="1" ht="11.25">
      <c r="B282" s="163"/>
      <c r="D282" s="150" t="s">
        <v>285</v>
      </c>
      <c r="E282" s="164" t="s">
        <v>1</v>
      </c>
      <c r="F282" s="165" t="s">
        <v>290</v>
      </c>
      <c r="H282" s="166">
        <v>7.9000000000000001E-2</v>
      </c>
      <c r="I282" s="167"/>
      <c r="L282" s="163"/>
      <c r="M282" s="168"/>
      <c r="T282" s="169"/>
      <c r="AT282" s="164" t="s">
        <v>285</v>
      </c>
      <c r="AU282" s="164" t="s">
        <v>90</v>
      </c>
      <c r="AV282" s="14" t="s">
        <v>291</v>
      </c>
      <c r="AW282" s="14" t="s">
        <v>36</v>
      </c>
      <c r="AX282" s="14" t="s">
        <v>80</v>
      </c>
      <c r="AY282" s="164" t="s">
        <v>277</v>
      </c>
    </row>
    <row r="283" spans="2:65" s="15" customFormat="1" ht="11.25">
      <c r="B283" s="170"/>
      <c r="D283" s="150" t="s">
        <v>285</v>
      </c>
      <c r="E283" s="171" t="s">
        <v>144</v>
      </c>
      <c r="F283" s="172" t="s">
        <v>293</v>
      </c>
      <c r="H283" s="173">
        <v>20.984999999999999</v>
      </c>
      <c r="I283" s="174"/>
      <c r="L283" s="170"/>
      <c r="M283" s="175"/>
      <c r="T283" s="176"/>
      <c r="AT283" s="171" t="s">
        <v>285</v>
      </c>
      <c r="AU283" s="171" t="s">
        <v>90</v>
      </c>
      <c r="AV283" s="15" t="s">
        <v>152</v>
      </c>
      <c r="AW283" s="15" t="s">
        <v>36</v>
      </c>
      <c r="AX283" s="15" t="s">
        <v>88</v>
      </c>
      <c r="AY283" s="171" t="s">
        <v>277</v>
      </c>
    </row>
    <row r="284" spans="2:65" s="1" customFormat="1" ht="37.9" customHeight="1">
      <c r="B284" s="135"/>
      <c r="C284" s="136" t="s">
        <v>527</v>
      </c>
      <c r="D284" s="136" t="s">
        <v>280</v>
      </c>
      <c r="E284" s="137" t="s">
        <v>408</v>
      </c>
      <c r="F284" s="138" t="s">
        <v>409</v>
      </c>
      <c r="G284" s="139" t="s">
        <v>96</v>
      </c>
      <c r="H284" s="140">
        <v>45.125</v>
      </c>
      <c r="I284" s="141"/>
      <c r="J284" s="142">
        <f>ROUND(I284*H284,2)</f>
        <v>0</v>
      </c>
      <c r="K284" s="138" t="s">
        <v>283</v>
      </c>
      <c r="L284" s="32"/>
      <c r="M284" s="143" t="s">
        <v>1</v>
      </c>
      <c r="N284" s="144" t="s">
        <v>45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152</v>
      </c>
      <c r="AT284" s="147" t="s">
        <v>280</v>
      </c>
      <c r="AU284" s="147" t="s">
        <v>90</v>
      </c>
      <c r="AY284" s="17" t="s">
        <v>277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88</v>
      </c>
      <c r="BK284" s="148">
        <f>ROUND(I284*H284,2)</f>
        <v>0</v>
      </c>
      <c r="BL284" s="17" t="s">
        <v>152</v>
      </c>
      <c r="BM284" s="147" t="s">
        <v>1352</v>
      </c>
    </row>
    <row r="285" spans="2:65" s="13" customFormat="1" ht="11.25">
      <c r="B285" s="156"/>
      <c r="D285" s="150" t="s">
        <v>285</v>
      </c>
      <c r="E285" s="157" t="s">
        <v>1</v>
      </c>
      <c r="F285" s="158" t="s">
        <v>543</v>
      </c>
      <c r="H285" s="159">
        <v>24.14</v>
      </c>
      <c r="I285" s="160"/>
      <c r="L285" s="156"/>
      <c r="M285" s="161"/>
      <c r="T285" s="162"/>
      <c r="AT285" s="157" t="s">
        <v>285</v>
      </c>
      <c r="AU285" s="157" t="s">
        <v>90</v>
      </c>
      <c r="AV285" s="13" t="s">
        <v>90</v>
      </c>
      <c r="AW285" s="13" t="s">
        <v>36</v>
      </c>
      <c r="AX285" s="13" t="s">
        <v>80</v>
      </c>
      <c r="AY285" s="157" t="s">
        <v>277</v>
      </c>
    </row>
    <row r="286" spans="2:65" s="13" customFormat="1" ht="11.25">
      <c r="B286" s="156"/>
      <c r="D286" s="150" t="s">
        <v>285</v>
      </c>
      <c r="E286" s="157" t="s">
        <v>1</v>
      </c>
      <c r="F286" s="158" t="s">
        <v>544</v>
      </c>
      <c r="H286" s="159">
        <v>20.984999999999999</v>
      </c>
      <c r="I286" s="160"/>
      <c r="L286" s="156"/>
      <c r="M286" s="161"/>
      <c r="T286" s="162"/>
      <c r="AT286" s="157" t="s">
        <v>285</v>
      </c>
      <c r="AU286" s="157" t="s">
        <v>90</v>
      </c>
      <c r="AV286" s="13" t="s">
        <v>90</v>
      </c>
      <c r="AW286" s="13" t="s">
        <v>36</v>
      </c>
      <c r="AX286" s="13" t="s">
        <v>80</v>
      </c>
      <c r="AY286" s="157" t="s">
        <v>277</v>
      </c>
    </row>
    <row r="287" spans="2:65" s="15" customFormat="1" ht="11.25">
      <c r="B287" s="170"/>
      <c r="D287" s="150" t="s">
        <v>285</v>
      </c>
      <c r="E287" s="171" t="s">
        <v>146</v>
      </c>
      <c r="F287" s="172" t="s">
        <v>293</v>
      </c>
      <c r="H287" s="173">
        <v>45.125</v>
      </c>
      <c r="I287" s="174"/>
      <c r="L287" s="170"/>
      <c r="M287" s="175"/>
      <c r="T287" s="176"/>
      <c r="AT287" s="171" t="s">
        <v>285</v>
      </c>
      <c r="AU287" s="171" t="s">
        <v>90</v>
      </c>
      <c r="AV287" s="15" t="s">
        <v>152</v>
      </c>
      <c r="AW287" s="15" t="s">
        <v>36</v>
      </c>
      <c r="AX287" s="15" t="s">
        <v>88</v>
      </c>
      <c r="AY287" s="171" t="s">
        <v>277</v>
      </c>
    </row>
    <row r="288" spans="2:65" s="1" customFormat="1" ht="37.9" customHeight="1">
      <c r="B288" s="135"/>
      <c r="C288" s="136" t="s">
        <v>534</v>
      </c>
      <c r="D288" s="136" t="s">
        <v>280</v>
      </c>
      <c r="E288" s="137" t="s">
        <v>414</v>
      </c>
      <c r="F288" s="138" t="s">
        <v>415</v>
      </c>
      <c r="G288" s="139" t="s">
        <v>96</v>
      </c>
      <c r="H288" s="140">
        <v>451.25</v>
      </c>
      <c r="I288" s="141"/>
      <c r="J288" s="142">
        <f>ROUND(I288*H288,2)</f>
        <v>0</v>
      </c>
      <c r="K288" s="138" t="s">
        <v>283</v>
      </c>
      <c r="L288" s="32"/>
      <c r="M288" s="143" t="s">
        <v>1</v>
      </c>
      <c r="N288" s="144" t="s">
        <v>45</v>
      </c>
      <c r="P288" s="145">
        <f>O288*H288</f>
        <v>0</v>
      </c>
      <c r="Q288" s="145">
        <v>0</v>
      </c>
      <c r="R288" s="145">
        <f>Q288*H288</f>
        <v>0</v>
      </c>
      <c r="S288" s="145">
        <v>0</v>
      </c>
      <c r="T288" s="146">
        <f>S288*H288</f>
        <v>0</v>
      </c>
      <c r="AR288" s="147" t="s">
        <v>152</v>
      </c>
      <c r="AT288" s="147" t="s">
        <v>280</v>
      </c>
      <c r="AU288" s="147" t="s">
        <v>90</v>
      </c>
      <c r="AY288" s="17" t="s">
        <v>277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88</v>
      </c>
      <c r="BK288" s="148">
        <f>ROUND(I288*H288,2)</f>
        <v>0</v>
      </c>
      <c r="BL288" s="17" t="s">
        <v>152</v>
      </c>
      <c r="BM288" s="147" t="s">
        <v>1353</v>
      </c>
    </row>
    <row r="289" spans="2:65" s="13" customFormat="1" ht="11.25">
      <c r="B289" s="156"/>
      <c r="D289" s="150" t="s">
        <v>285</v>
      </c>
      <c r="E289" s="157" t="s">
        <v>1</v>
      </c>
      <c r="F289" s="158" t="s">
        <v>146</v>
      </c>
      <c r="H289" s="159">
        <v>45.125</v>
      </c>
      <c r="I289" s="160"/>
      <c r="L289" s="156"/>
      <c r="M289" s="161"/>
      <c r="T289" s="162"/>
      <c r="AT289" s="157" t="s">
        <v>285</v>
      </c>
      <c r="AU289" s="157" t="s">
        <v>90</v>
      </c>
      <c r="AV289" s="13" t="s">
        <v>90</v>
      </c>
      <c r="AW289" s="13" t="s">
        <v>36</v>
      </c>
      <c r="AX289" s="13" t="s">
        <v>88</v>
      </c>
      <c r="AY289" s="157" t="s">
        <v>277</v>
      </c>
    </row>
    <row r="290" spans="2:65" s="13" customFormat="1" ht="11.25">
      <c r="B290" s="156"/>
      <c r="D290" s="150" t="s">
        <v>285</v>
      </c>
      <c r="F290" s="158" t="s">
        <v>1354</v>
      </c>
      <c r="H290" s="159">
        <v>451.25</v>
      </c>
      <c r="I290" s="160"/>
      <c r="L290" s="156"/>
      <c r="M290" s="161"/>
      <c r="T290" s="162"/>
      <c r="AT290" s="157" t="s">
        <v>285</v>
      </c>
      <c r="AU290" s="157" t="s">
        <v>90</v>
      </c>
      <c r="AV290" s="13" t="s">
        <v>90</v>
      </c>
      <c r="AW290" s="13" t="s">
        <v>3</v>
      </c>
      <c r="AX290" s="13" t="s">
        <v>88</v>
      </c>
      <c r="AY290" s="157" t="s">
        <v>277</v>
      </c>
    </row>
    <row r="291" spans="2:65" s="1" customFormat="1" ht="24.2" customHeight="1">
      <c r="B291" s="135"/>
      <c r="C291" s="136" t="s">
        <v>537</v>
      </c>
      <c r="D291" s="136" t="s">
        <v>280</v>
      </c>
      <c r="E291" s="137" t="s">
        <v>419</v>
      </c>
      <c r="F291" s="138" t="s">
        <v>420</v>
      </c>
      <c r="G291" s="139" t="s">
        <v>96</v>
      </c>
      <c r="H291" s="140">
        <v>20.984999999999999</v>
      </c>
      <c r="I291" s="141"/>
      <c r="J291" s="142">
        <f>ROUND(I291*H291,2)</f>
        <v>0</v>
      </c>
      <c r="K291" s="138" t="s">
        <v>283</v>
      </c>
      <c r="L291" s="32"/>
      <c r="M291" s="143" t="s">
        <v>1</v>
      </c>
      <c r="N291" s="144" t="s">
        <v>45</v>
      </c>
      <c r="P291" s="145">
        <f>O291*H291</f>
        <v>0</v>
      </c>
      <c r="Q291" s="145">
        <v>0</v>
      </c>
      <c r="R291" s="145">
        <f>Q291*H291</f>
        <v>0</v>
      </c>
      <c r="S291" s="145">
        <v>0</v>
      </c>
      <c r="T291" s="146">
        <f>S291*H291</f>
        <v>0</v>
      </c>
      <c r="AR291" s="147" t="s">
        <v>152</v>
      </c>
      <c r="AT291" s="147" t="s">
        <v>280</v>
      </c>
      <c r="AU291" s="147" t="s">
        <v>90</v>
      </c>
      <c r="AY291" s="17" t="s">
        <v>277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88</v>
      </c>
      <c r="BK291" s="148">
        <f>ROUND(I291*H291,2)</f>
        <v>0</v>
      </c>
      <c r="BL291" s="17" t="s">
        <v>152</v>
      </c>
      <c r="BM291" s="147" t="s">
        <v>1355</v>
      </c>
    </row>
    <row r="292" spans="2:65" s="13" customFormat="1" ht="11.25">
      <c r="B292" s="156"/>
      <c r="D292" s="150" t="s">
        <v>285</v>
      </c>
      <c r="E292" s="157" t="s">
        <v>1</v>
      </c>
      <c r="F292" s="158" t="s">
        <v>550</v>
      </c>
      <c r="H292" s="159">
        <v>20.984999999999999</v>
      </c>
      <c r="I292" s="160"/>
      <c r="L292" s="156"/>
      <c r="M292" s="161"/>
      <c r="T292" s="162"/>
      <c r="AT292" s="157" t="s">
        <v>285</v>
      </c>
      <c r="AU292" s="157" t="s">
        <v>90</v>
      </c>
      <c r="AV292" s="13" t="s">
        <v>90</v>
      </c>
      <c r="AW292" s="13" t="s">
        <v>36</v>
      </c>
      <c r="AX292" s="13" t="s">
        <v>80</v>
      </c>
      <c r="AY292" s="157" t="s">
        <v>277</v>
      </c>
    </row>
    <row r="293" spans="2:65" s="15" customFormat="1" ht="11.25">
      <c r="B293" s="170"/>
      <c r="D293" s="150" t="s">
        <v>285</v>
      </c>
      <c r="E293" s="171" t="s">
        <v>1</v>
      </c>
      <c r="F293" s="172" t="s">
        <v>293</v>
      </c>
      <c r="H293" s="173">
        <v>20.984999999999999</v>
      </c>
      <c r="I293" s="174"/>
      <c r="L293" s="170"/>
      <c r="M293" s="175"/>
      <c r="T293" s="176"/>
      <c r="AT293" s="171" t="s">
        <v>285</v>
      </c>
      <c r="AU293" s="171" t="s">
        <v>90</v>
      </c>
      <c r="AV293" s="15" t="s">
        <v>152</v>
      </c>
      <c r="AW293" s="15" t="s">
        <v>36</v>
      </c>
      <c r="AX293" s="15" t="s">
        <v>88</v>
      </c>
      <c r="AY293" s="171" t="s">
        <v>277</v>
      </c>
    </row>
    <row r="294" spans="2:65" s="1" customFormat="1" ht="16.5" customHeight="1">
      <c r="B294" s="135"/>
      <c r="C294" s="136" t="s">
        <v>541</v>
      </c>
      <c r="D294" s="136" t="s">
        <v>280</v>
      </c>
      <c r="E294" s="137" t="s">
        <v>423</v>
      </c>
      <c r="F294" s="138" t="s">
        <v>424</v>
      </c>
      <c r="G294" s="139" t="s">
        <v>96</v>
      </c>
      <c r="H294" s="140">
        <v>45.125</v>
      </c>
      <c r="I294" s="141"/>
      <c r="J294" s="142">
        <f>ROUND(I294*H294,2)</f>
        <v>0</v>
      </c>
      <c r="K294" s="138" t="s">
        <v>283</v>
      </c>
      <c r="L294" s="32"/>
      <c r="M294" s="143" t="s">
        <v>1</v>
      </c>
      <c r="N294" s="144" t="s">
        <v>45</v>
      </c>
      <c r="P294" s="145">
        <f>O294*H294</f>
        <v>0</v>
      </c>
      <c r="Q294" s="145">
        <v>0</v>
      </c>
      <c r="R294" s="145">
        <f>Q294*H294</f>
        <v>0</v>
      </c>
      <c r="S294" s="145">
        <v>0</v>
      </c>
      <c r="T294" s="146">
        <f>S294*H294</f>
        <v>0</v>
      </c>
      <c r="AR294" s="147" t="s">
        <v>152</v>
      </c>
      <c r="AT294" s="147" t="s">
        <v>280</v>
      </c>
      <c r="AU294" s="147" t="s">
        <v>90</v>
      </c>
      <c r="AY294" s="17" t="s">
        <v>277</v>
      </c>
      <c r="BE294" s="148">
        <f>IF(N294="základní",J294,0)</f>
        <v>0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7" t="s">
        <v>88</v>
      </c>
      <c r="BK294" s="148">
        <f>ROUND(I294*H294,2)</f>
        <v>0</v>
      </c>
      <c r="BL294" s="17" t="s">
        <v>152</v>
      </c>
      <c r="BM294" s="147" t="s">
        <v>1356</v>
      </c>
    </row>
    <row r="295" spans="2:65" s="13" customFormat="1" ht="11.25">
      <c r="B295" s="156"/>
      <c r="D295" s="150" t="s">
        <v>285</v>
      </c>
      <c r="E295" s="157" t="s">
        <v>1</v>
      </c>
      <c r="F295" s="158" t="s">
        <v>146</v>
      </c>
      <c r="H295" s="159">
        <v>45.125</v>
      </c>
      <c r="I295" s="160"/>
      <c r="L295" s="156"/>
      <c r="M295" s="161"/>
      <c r="T295" s="162"/>
      <c r="AT295" s="157" t="s">
        <v>285</v>
      </c>
      <c r="AU295" s="157" t="s">
        <v>90</v>
      </c>
      <c r="AV295" s="13" t="s">
        <v>90</v>
      </c>
      <c r="AW295" s="13" t="s">
        <v>36</v>
      </c>
      <c r="AX295" s="13" t="s">
        <v>88</v>
      </c>
      <c r="AY295" s="157" t="s">
        <v>277</v>
      </c>
    </row>
    <row r="296" spans="2:65" s="1" customFormat="1" ht="33" customHeight="1">
      <c r="B296" s="135"/>
      <c r="C296" s="136" t="s">
        <v>545</v>
      </c>
      <c r="D296" s="136" t="s">
        <v>280</v>
      </c>
      <c r="E296" s="137" t="s">
        <v>427</v>
      </c>
      <c r="F296" s="138" t="s">
        <v>428</v>
      </c>
      <c r="G296" s="139" t="s">
        <v>202</v>
      </c>
      <c r="H296" s="140">
        <v>5.8209999999999997</v>
      </c>
      <c r="I296" s="141"/>
      <c r="J296" s="142">
        <f>ROUND(I296*H296,2)</f>
        <v>0</v>
      </c>
      <c r="K296" s="138" t="s">
        <v>283</v>
      </c>
      <c r="L296" s="32"/>
      <c r="M296" s="143" t="s">
        <v>1</v>
      </c>
      <c r="N296" s="144" t="s">
        <v>45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152</v>
      </c>
      <c r="AT296" s="147" t="s">
        <v>280</v>
      </c>
      <c r="AU296" s="147" t="s">
        <v>90</v>
      </c>
      <c r="AY296" s="17" t="s">
        <v>277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88</v>
      </c>
      <c r="BK296" s="148">
        <f>ROUND(I296*H296,2)</f>
        <v>0</v>
      </c>
      <c r="BL296" s="17" t="s">
        <v>152</v>
      </c>
      <c r="BM296" s="147" t="s">
        <v>1357</v>
      </c>
    </row>
    <row r="297" spans="2:65" s="13" customFormat="1" ht="11.25">
      <c r="B297" s="156"/>
      <c r="D297" s="150" t="s">
        <v>285</v>
      </c>
      <c r="E297" s="157" t="s">
        <v>1</v>
      </c>
      <c r="F297" s="158" t="s">
        <v>554</v>
      </c>
      <c r="H297" s="159">
        <v>5.8209999999999997</v>
      </c>
      <c r="I297" s="160"/>
      <c r="L297" s="156"/>
      <c r="M297" s="161"/>
      <c r="T297" s="162"/>
      <c r="AT297" s="157" t="s">
        <v>285</v>
      </c>
      <c r="AU297" s="157" t="s">
        <v>90</v>
      </c>
      <c r="AV297" s="13" t="s">
        <v>90</v>
      </c>
      <c r="AW297" s="13" t="s">
        <v>36</v>
      </c>
      <c r="AX297" s="13" t="s">
        <v>88</v>
      </c>
      <c r="AY297" s="157" t="s">
        <v>277</v>
      </c>
    </row>
    <row r="298" spans="2:65" s="1" customFormat="1" ht="24.2" customHeight="1">
      <c r="B298" s="135"/>
      <c r="C298" s="136" t="s">
        <v>548</v>
      </c>
      <c r="D298" s="136" t="s">
        <v>280</v>
      </c>
      <c r="E298" s="137" t="s">
        <v>432</v>
      </c>
      <c r="F298" s="138" t="s">
        <v>433</v>
      </c>
      <c r="G298" s="139" t="s">
        <v>139</v>
      </c>
      <c r="H298" s="140">
        <v>33.24</v>
      </c>
      <c r="I298" s="141"/>
      <c r="J298" s="142">
        <f>ROUND(I298*H298,2)</f>
        <v>0</v>
      </c>
      <c r="K298" s="138" t="s">
        <v>283</v>
      </c>
      <c r="L298" s="32"/>
      <c r="M298" s="143" t="s">
        <v>1</v>
      </c>
      <c r="N298" s="144" t="s">
        <v>45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AR298" s="147" t="s">
        <v>152</v>
      </c>
      <c r="AT298" s="147" t="s">
        <v>280</v>
      </c>
      <c r="AU298" s="147" t="s">
        <v>90</v>
      </c>
      <c r="AY298" s="17" t="s">
        <v>277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88</v>
      </c>
      <c r="BK298" s="148">
        <f>ROUND(I298*H298,2)</f>
        <v>0</v>
      </c>
      <c r="BL298" s="17" t="s">
        <v>152</v>
      </c>
      <c r="BM298" s="147" t="s">
        <v>1358</v>
      </c>
    </row>
    <row r="299" spans="2:65" s="13" customFormat="1" ht="11.25">
      <c r="B299" s="156"/>
      <c r="D299" s="150" t="s">
        <v>285</v>
      </c>
      <c r="E299" s="157" t="s">
        <v>1</v>
      </c>
      <c r="F299" s="158" t="s">
        <v>1359</v>
      </c>
      <c r="H299" s="159">
        <v>24</v>
      </c>
      <c r="I299" s="160"/>
      <c r="L299" s="156"/>
      <c r="M299" s="161"/>
      <c r="T299" s="162"/>
      <c r="AT299" s="157" t="s">
        <v>285</v>
      </c>
      <c r="AU299" s="157" t="s">
        <v>90</v>
      </c>
      <c r="AV299" s="13" t="s">
        <v>90</v>
      </c>
      <c r="AW299" s="13" t="s">
        <v>36</v>
      </c>
      <c r="AX299" s="13" t="s">
        <v>80</v>
      </c>
      <c r="AY299" s="157" t="s">
        <v>277</v>
      </c>
    </row>
    <row r="300" spans="2:65" s="13" customFormat="1" ht="22.5">
      <c r="B300" s="156"/>
      <c r="D300" s="150" t="s">
        <v>285</v>
      </c>
      <c r="E300" s="157" t="s">
        <v>1</v>
      </c>
      <c r="F300" s="158" t="s">
        <v>1360</v>
      </c>
      <c r="H300" s="159">
        <v>5.32</v>
      </c>
      <c r="I300" s="160"/>
      <c r="L300" s="156"/>
      <c r="M300" s="161"/>
      <c r="T300" s="162"/>
      <c r="AT300" s="157" t="s">
        <v>285</v>
      </c>
      <c r="AU300" s="157" t="s">
        <v>90</v>
      </c>
      <c r="AV300" s="13" t="s">
        <v>90</v>
      </c>
      <c r="AW300" s="13" t="s">
        <v>36</v>
      </c>
      <c r="AX300" s="13" t="s">
        <v>80</v>
      </c>
      <c r="AY300" s="157" t="s">
        <v>277</v>
      </c>
    </row>
    <row r="301" spans="2:65" s="13" customFormat="1" ht="22.5">
      <c r="B301" s="156"/>
      <c r="D301" s="150" t="s">
        <v>285</v>
      </c>
      <c r="E301" s="157" t="s">
        <v>1</v>
      </c>
      <c r="F301" s="158" t="s">
        <v>1361</v>
      </c>
      <c r="H301" s="159">
        <v>3.92</v>
      </c>
      <c r="I301" s="160"/>
      <c r="L301" s="156"/>
      <c r="M301" s="161"/>
      <c r="T301" s="162"/>
      <c r="AT301" s="157" t="s">
        <v>285</v>
      </c>
      <c r="AU301" s="157" t="s">
        <v>90</v>
      </c>
      <c r="AV301" s="13" t="s">
        <v>90</v>
      </c>
      <c r="AW301" s="13" t="s">
        <v>36</v>
      </c>
      <c r="AX301" s="13" t="s">
        <v>80</v>
      </c>
      <c r="AY301" s="157" t="s">
        <v>277</v>
      </c>
    </row>
    <row r="302" spans="2:65" s="15" customFormat="1" ht="11.25">
      <c r="B302" s="170"/>
      <c r="D302" s="150" t="s">
        <v>285</v>
      </c>
      <c r="E302" s="171" t="s">
        <v>1</v>
      </c>
      <c r="F302" s="172" t="s">
        <v>293</v>
      </c>
      <c r="H302" s="173">
        <v>33.24</v>
      </c>
      <c r="I302" s="174"/>
      <c r="L302" s="170"/>
      <c r="M302" s="175"/>
      <c r="T302" s="176"/>
      <c r="AT302" s="171" t="s">
        <v>285</v>
      </c>
      <c r="AU302" s="171" t="s">
        <v>90</v>
      </c>
      <c r="AV302" s="15" t="s">
        <v>152</v>
      </c>
      <c r="AW302" s="15" t="s">
        <v>36</v>
      </c>
      <c r="AX302" s="15" t="s">
        <v>88</v>
      </c>
      <c r="AY302" s="171" t="s">
        <v>277</v>
      </c>
    </row>
    <row r="303" spans="2:65" s="11" customFormat="1" ht="22.9" customHeight="1">
      <c r="B303" s="124"/>
      <c r="D303" s="125" t="s">
        <v>79</v>
      </c>
      <c r="E303" s="133" t="s">
        <v>309</v>
      </c>
      <c r="F303" s="133" t="s">
        <v>749</v>
      </c>
      <c r="I303" s="127"/>
      <c r="J303" s="134">
        <f>BK303</f>
        <v>0</v>
      </c>
      <c r="L303" s="124"/>
      <c r="M303" s="128"/>
      <c r="P303" s="129">
        <f>SUM(P304:P314)</f>
        <v>0</v>
      </c>
      <c r="R303" s="129">
        <f>SUM(R304:R314)</f>
        <v>1.7843999999999998</v>
      </c>
      <c r="T303" s="130">
        <f>SUM(T304:T314)</f>
        <v>0</v>
      </c>
      <c r="AR303" s="125" t="s">
        <v>88</v>
      </c>
      <c r="AT303" s="131" t="s">
        <v>79</v>
      </c>
      <c r="AU303" s="131" t="s">
        <v>88</v>
      </c>
      <c r="AY303" s="125" t="s">
        <v>277</v>
      </c>
      <c r="BK303" s="132">
        <f>SUM(BK304:BK314)</f>
        <v>0</v>
      </c>
    </row>
    <row r="304" spans="2:65" s="1" customFormat="1" ht="24.2" customHeight="1">
      <c r="B304" s="135"/>
      <c r="C304" s="136" t="s">
        <v>551</v>
      </c>
      <c r="D304" s="136" t="s">
        <v>280</v>
      </c>
      <c r="E304" s="137" t="s">
        <v>1362</v>
      </c>
      <c r="F304" s="138" t="s">
        <v>1363</v>
      </c>
      <c r="G304" s="139" t="s">
        <v>139</v>
      </c>
      <c r="H304" s="140">
        <v>40</v>
      </c>
      <c r="I304" s="141"/>
      <c r="J304" s="142">
        <f>ROUND(I304*H304,2)</f>
        <v>0</v>
      </c>
      <c r="K304" s="138" t="s">
        <v>283</v>
      </c>
      <c r="L304" s="32"/>
      <c r="M304" s="143" t="s">
        <v>1</v>
      </c>
      <c r="N304" s="144" t="s">
        <v>45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152</v>
      </c>
      <c r="AT304" s="147" t="s">
        <v>280</v>
      </c>
      <c r="AU304" s="147" t="s">
        <v>90</v>
      </c>
      <c r="AY304" s="17" t="s">
        <v>277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88</v>
      </c>
      <c r="BK304" s="148">
        <f>ROUND(I304*H304,2)</f>
        <v>0</v>
      </c>
      <c r="BL304" s="17" t="s">
        <v>152</v>
      </c>
      <c r="BM304" s="147" t="s">
        <v>1364</v>
      </c>
    </row>
    <row r="305" spans="2:65" s="13" customFormat="1" ht="22.5">
      <c r="B305" s="156"/>
      <c r="D305" s="150" t="s">
        <v>285</v>
      </c>
      <c r="E305" s="157" t="s">
        <v>1</v>
      </c>
      <c r="F305" s="158" t="s">
        <v>1365</v>
      </c>
      <c r="H305" s="159">
        <v>40</v>
      </c>
      <c r="I305" s="160"/>
      <c r="L305" s="156"/>
      <c r="M305" s="161"/>
      <c r="T305" s="162"/>
      <c r="AT305" s="157" t="s">
        <v>285</v>
      </c>
      <c r="AU305" s="157" t="s">
        <v>90</v>
      </c>
      <c r="AV305" s="13" t="s">
        <v>90</v>
      </c>
      <c r="AW305" s="13" t="s">
        <v>36</v>
      </c>
      <c r="AX305" s="13" t="s">
        <v>80</v>
      </c>
      <c r="AY305" s="157" t="s">
        <v>277</v>
      </c>
    </row>
    <row r="306" spans="2:65" s="15" customFormat="1" ht="11.25">
      <c r="B306" s="170"/>
      <c r="D306" s="150" t="s">
        <v>285</v>
      </c>
      <c r="E306" s="171" t="s">
        <v>1</v>
      </c>
      <c r="F306" s="172" t="s">
        <v>293</v>
      </c>
      <c r="H306" s="173">
        <v>40</v>
      </c>
      <c r="I306" s="174"/>
      <c r="L306" s="170"/>
      <c r="M306" s="175"/>
      <c r="T306" s="176"/>
      <c r="AT306" s="171" t="s">
        <v>285</v>
      </c>
      <c r="AU306" s="171" t="s">
        <v>90</v>
      </c>
      <c r="AV306" s="15" t="s">
        <v>152</v>
      </c>
      <c r="AW306" s="15" t="s">
        <v>36</v>
      </c>
      <c r="AX306" s="15" t="s">
        <v>88</v>
      </c>
      <c r="AY306" s="171" t="s">
        <v>277</v>
      </c>
    </row>
    <row r="307" spans="2:65" s="13" customFormat="1" ht="11.25">
      <c r="B307" s="156"/>
      <c r="D307" s="150" t="s">
        <v>285</v>
      </c>
      <c r="E307" s="157" t="s">
        <v>1239</v>
      </c>
      <c r="F307" s="158" t="s">
        <v>1366</v>
      </c>
      <c r="H307" s="159">
        <v>20</v>
      </c>
      <c r="I307" s="160"/>
      <c r="L307" s="156"/>
      <c r="M307" s="161"/>
      <c r="T307" s="162"/>
      <c r="AT307" s="157" t="s">
        <v>285</v>
      </c>
      <c r="AU307" s="157" t="s">
        <v>90</v>
      </c>
      <c r="AV307" s="13" t="s">
        <v>90</v>
      </c>
      <c r="AW307" s="13" t="s">
        <v>36</v>
      </c>
      <c r="AX307" s="13" t="s">
        <v>80</v>
      </c>
      <c r="AY307" s="157" t="s">
        <v>277</v>
      </c>
    </row>
    <row r="308" spans="2:65" s="1" customFormat="1" ht="24.2" customHeight="1">
      <c r="B308" s="135"/>
      <c r="C308" s="136" t="s">
        <v>136</v>
      </c>
      <c r="D308" s="136" t="s">
        <v>280</v>
      </c>
      <c r="E308" s="137" t="s">
        <v>773</v>
      </c>
      <c r="F308" s="138" t="s">
        <v>774</v>
      </c>
      <c r="G308" s="139" t="s">
        <v>139</v>
      </c>
      <c r="H308" s="140">
        <v>20</v>
      </c>
      <c r="I308" s="141"/>
      <c r="J308" s="142">
        <f>ROUND(I308*H308,2)</f>
        <v>0</v>
      </c>
      <c r="K308" s="138" t="s">
        <v>283</v>
      </c>
      <c r="L308" s="32"/>
      <c r="M308" s="143" t="s">
        <v>1</v>
      </c>
      <c r="N308" s="144" t="s">
        <v>45</v>
      </c>
      <c r="P308" s="145">
        <f>O308*H308</f>
        <v>0</v>
      </c>
      <c r="Q308" s="145">
        <v>8.9219999999999994E-2</v>
      </c>
      <c r="R308" s="145">
        <f>Q308*H308</f>
        <v>1.7843999999999998</v>
      </c>
      <c r="S308" s="145">
        <v>0</v>
      </c>
      <c r="T308" s="146">
        <f>S308*H308</f>
        <v>0</v>
      </c>
      <c r="AR308" s="147" t="s">
        <v>152</v>
      </c>
      <c r="AT308" s="147" t="s">
        <v>280</v>
      </c>
      <c r="AU308" s="147" t="s">
        <v>90</v>
      </c>
      <c r="AY308" s="17" t="s">
        <v>277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88</v>
      </c>
      <c r="BK308" s="148">
        <f>ROUND(I308*H308,2)</f>
        <v>0</v>
      </c>
      <c r="BL308" s="17" t="s">
        <v>152</v>
      </c>
      <c r="BM308" s="147" t="s">
        <v>1367</v>
      </c>
    </row>
    <row r="309" spans="2:65" s="1" customFormat="1" ht="19.5">
      <c r="B309" s="32"/>
      <c r="D309" s="150" t="s">
        <v>384</v>
      </c>
      <c r="F309" s="177" t="s">
        <v>776</v>
      </c>
      <c r="I309" s="178"/>
      <c r="L309" s="32"/>
      <c r="M309" s="179"/>
      <c r="T309" s="56"/>
      <c r="AT309" s="17" t="s">
        <v>384</v>
      </c>
      <c r="AU309" s="17" t="s">
        <v>90</v>
      </c>
    </row>
    <row r="310" spans="2:65" s="13" customFormat="1" ht="11.25">
      <c r="B310" s="156"/>
      <c r="D310" s="150" t="s">
        <v>285</v>
      </c>
      <c r="E310" s="157" t="s">
        <v>1</v>
      </c>
      <c r="F310" s="158" t="s">
        <v>1368</v>
      </c>
      <c r="H310" s="159">
        <v>20</v>
      </c>
      <c r="I310" s="160"/>
      <c r="L310" s="156"/>
      <c r="M310" s="161"/>
      <c r="T310" s="162"/>
      <c r="AT310" s="157" t="s">
        <v>285</v>
      </c>
      <c r="AU310" s="157" t="s">
        <v>90</v>
      </c>
      <c r="AV310" s="13" t="s">
        <v>90</v>
      </c>
      <c r="AW310" s="13" t="s">
        <v>36</v>
      </c>
      <c r="AX310" s="13" t="s">
        <v>80</v>
      </c>
      <c r="AY310" s="157" t="s">
        <v>277</v>
      </c>
    </row>
    <row r="311" spans="2:65" s="15" customFormat="1" ht="11.25">
      <c r="B311" s="170"/>
      <c r="D311" s="150" t="s">
        <v>285</v>
      </c>
      <c r="E311" s="171" t="s">
        <v>1237</v>
      </c>
      <c r="F311" s="172" t="s">
        <v>293</v>
      </c>
      <c r="H311" s="173">
        <v>20</v>
      </c>
      <c r="I311" s="174"/>
      <c r="L311" s="170"/>
      <c r="M311" s="175"/>
      <c r="T311" s="176"/>
      <c r="AT311" s="171" t="s">
        <v>285</v>
      </c>
      <c r="AU311" s="171" t="s">
        <v>90</v>
      </c>
      <c r="AV311" s="15" t="s">
        <v>152</v>
      </c>
      <c r="AW311" s="15" t="s">
        <v>36</v>
      </c>
      <c r="AX311" s="15" t="s">
        <v>88</v>
      </c>
      <c r="AY311" s="171" t="s">
        <v>277</v>
      </c>
    </row>
    <row r="312" spans="2:65" s="1" customFormat="1" ht="21.75" customHeight="1">
      <c r="B312" s="135"/>
      <c r="C312" s="136" t="s">
        <v>555</v>
      </c>
      <c r="D312" s="136" t="s">
        <v>280</v>
      </c>
      <c r="E312" s="137" t="s">
        <v>779</v>
      </c>
      <c r="F312" s="138" t="s">
        <v>780</v>
      </c>
      <c r="G312" s="139" t="s">
        <v>139</v>
      </c>
      <c r="H312" s="140">
        <v>20</v>
      </c>
      <c r="I312" s="141"/>
      <c r="J312" s="142">
        <f>ROUND(I312*H312,2)</f>
        <v>0</v>
      </c>
      <c r="K312" s="138" t="s">
        <v>283</v>
      </c>
      <c r="L312" s="32"/>
      <c r="M312" s="143" t="s">
        <v>1</v>
      </c>
      <c r="N312" s="144" t="s">
        <v>45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152</v>
      </c>
      <c r="AT312" s="147" t="s">
        <v>280</v>
      </c>
      <c r="AU312" s="147" t="s">
        <v>90</v>
      </c>
      <c r="AY312" s="17" t="s">
        <v>277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88</v>
      </c>
      <c r="BK312" s="148">
        <f>ROUND(I312*H312,2)</f>
        <v>0</v>
      </c>
      <c r="BL312" s="17" t="s">
        <v>152</v>
      </c>
      <c r="BM312" s="147" t="s">
        <v>1369</v>
      </c>
    </row>
    <row r="313" spans="2:65" s="13" customFormat="1" ht="11.25">
      <c r="B313" s="156"/>
      <c r="D313" s="150" t="s">
        <v>285</v>
      </c>
      <c r="E313" s="157" t="s">
        <v>1</v>
      </c>
      <c r="F313" s="158" t="s">
        <v>1370</v>
      </c>
      <c r="H313" s="159">
        <v>20</v>
      </c>
      <c r="I313" s="160"/>
      <c r="L313" s="156"/>
      <c r="M313" s="161"/>
      <c r="T313" s="162"/>
      <c r="AT313" s="157" t="s">
        <v>285</v>
      </c>
      <c r="AU313" s="157" t="s">
        <v>90</v>
      </c>
      <c r="AV313" s="13" t="s">
        <v>90</v>
      </c>
      <c r="AW313" s="13" t="s">
        <v>36</v>
      </c>
      <c r="AX313" s="13" t="s">
        <v>80</v>
      </c>
      <c r="AY313" s="157" t="s">
        <v>277</v>
      </c>
    </row>
    <row r="314" spans="2:65" s="15" customFormat="1" ht="11.25">
      <c r="B314" s="170"/>
      <c r="D314" s="150" t="s">
        <v>285</v>
      </c>
      <c r="E314" s="171" t="s">
        <v>1</v>
      </c>
      <c r="F314" s="172" t="s">
        <v>293</v>
      </c>
      <c r="H314" s="173">
        <v>20</v>
      </c>
      <c r="I314" s="174"/>
      <c r="L314" s="170"/>
      <c r="M314" s="175"/>
      <c r="T314" s="176"/>
      <c r="AT314" s="171" t="s">
        <v>285</v>
      </c>
      <c r="AU314" s="171" t="s">
        <v>90</v>
      </c>
      <c r="AV314" s="15" t="s">
        <v>152</v>
      </c>
      <c r="AW314" s="15" t="s">
        <v>36</v>
      </c>
      <c r="AX314" s="15" t="s">
        <v>88</v>
      </c>
      <c r="AY314" s="171" t="s">
        <v>277</v>
      </c>
    </row>
    <row r="315" spans="2:65" s="11" customFormat="1" ht="22.9" customHeight="1">
      <c r="B315" s="124"/>
      <c r="D315" s="125" t="s">
        <v>79</v>
      </c>
      <c r="E315" s="133" t="s">
        <v>324</v>
      </c>
      <c r="F315" s="133" t="s">
        <v>783</v>
      </c>
      <c r="I315" s="127"/>
      <c r="J315" s="134">
        <f>BK315</f>
        <v>0</v>
      </c>
      <c r="L315" s="124"/>
      <c r="M315" s="128"/>
      <c r="P315" s="129">
        <f>SUM(P316:P317)</f>
        <v>0</v>
      </c>
      <c r="R315" s="129">
        <f>SUM(R316:R317)</f>
        <v>1.26E-2</v>
      </c>
      <c r="T315" s="130">
        <f>SUM(T316:T317)</f>
        <v>0</v>
      </c>
      <c r="AR315" s="125" t="s">
        <v>88</v>
      </c>
      <c r="AT315" s="131" t="s">
        <v>79</v>
      </c>
      <c r="AU315" s="131" t="s">
        <v>88</v>
      </c>
      <c r="AY315" s="125" t="s">
        <v>277</v>
      </c>
      <c r="BK315" s="132">
        <f>SUM(BK316:BK317)</f>
        <v>0</v>
      </c>
    </row>
    <row r="316" spans="2:65" s="1" customFormat="1" ht="16.5" customHeight="1">
      <c r="B316" s="135"/>
      <c r="C316" s="136" t="s">
        <v>562</v>
      </c>
      <c r="D316" s="136" t="s">
        <v>280</v>
      </c>
      <c r="E316" s="137" t="s">
        <v>794</v>
      </c>
      <c r="F316" s="138" t="s">
        <v>795</v>
      </c>
      <c r="G316" s="139" t="s">
        <v>104</v>
      </c>
      <c r="H316" s="140">
        <v>45</v>
      </c>
      <c r="I316" s="141"/>
      <c r="J316" s="142">
        <f>ROUND(I316*H316,2)</f>
        <v>0</v>
      </c>
      <c r="K316" s="138" t="s">
        <v>283</v>
      </c>
      <c r="L316" s="32"/>
      <c r="M316" s="143" t="s">
        <v>1</v>
      </c>
      <c r="N316" s="144" t="s">
        <v>45</v>
      </c>
      <c r="P316" s="145">
        <f>O316*H316</f>
        <v>0</v>
      </c>
      <c r="Q316" s="145">
        <v>1.9000000000000001E-4</v>
      </c>
      <c r="R316" s="145">
        <f>Q316*H316</f>
        <v>8.5500000000000003E-3</v>
      </c>
      <c r="S316" s="145">
        <v>0</v>
      </c>
      <c r="T316" s="146">
        <f>S316*H316</f>
        <v>0</v>
      </c>
      <c r="AR316" s="147" t="s">
        <v>152</v>
      </c>
      <c r="AT316" s="147" t="s">
        <v>280</v>
      </c>
      <c r="AU316" s="147" t="s">
        <v>90</v>
      </c>
      <c r="AY316" s="17" t="s">
        <v>277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88</v>
      </c>
      <c r="BK316" s="148">
        <f>ROUND(I316*H316,2)</f>
        <v>0</v>
      </c>
      <c r="BL316" s="17" t="s">
        <v>152</v>
      </c>
      <c r="BM316" s="147" t="s">
        <v>1371</v>
      </c>
    </row>
    <row r="317" spans="2:65" s="1" customFormat="1" ht="21.75" customHeight="1">
      <c r="B317" s="135"/>
      <c r="C317" s="136" t="s">
        <v>567</v>
      </c>
      <c r="D317" s="136" t="s">
        <v>280</v>
      </c>
      <c r="E317" s="137" t="s">
        <v>799</v>
      </c>
      <c r="F317" s="138" t="s">
        <v>800</v>
      </c>
      <c r="G317" s="139" t="s">
        <v>104</v>
      </c>
      <c r="H317" s="140">
        <v>45</v>
      </c>
      <c r="I317" s="141"/>
      <c r="J317" s="142">
        <f>ROUND(I317*H317,2)</f>
        <v>0</v>
      </c>
      <c r="K317" s="138" t="s">
        <v>283</v>
      </c>
      <c r="L317" s="32"/>
      <c r="M317" s="143" t="s">
        <v>1</v>
      </c>
      <c r="N317" s="144" t="s">
        <v>45</v>
      </c>
      <c r="P317" s="145">
        <f>O317*H317</f>
        <v>0</v>
      </c>
      <c r="Q317" s="145">
        <v>9.0000000000000006E-5</v>
      </c>
      <c r="R317" s="145">
        <f>Q317*H317</f>
        <v>4.0500000000000006E-3</v>
      </c>
      <c r="S317" s="145">
        <v>0</v>
      </c>
      <c r="T317" s="146">
        <f>S317*H317</f>
        <v>0</v>
      </c>
      <c r="AR317" s="147" t="s">
        <v>152</v>
      </c>
      <c r="AT317" s="147" t="s">
        <v>280</v>
      </c>
      <c r="AU317" s="147" t="s">
        <v>90</v>
      </c>
      <c r="AY317" s="17" t="s">
        <v>277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88</v>
      </c>
      <c r="BK317" s="148">
        <f>ROUND(I317*H317,2)</f>
        <v>0</v>
      </c>
      <c r="BL317" s="17" t="s">
        <v>152</v>
      </c>
      <c r="BM317" s="147" t="s">
        <v>1372</v>
      </c>
    </row>
    <row r="318" spans="2:65" s="11" customFormat="1" ht="22.9" customHeight="1">
      <c r="B318" s="124"/>
      <c r="D318" s="125" t="s">
        <v>79</v>
      </c>
      <c r="E318" s="133" t="s">
        <v>329</v>
      </c>
      <c r="F318" s="133" t="s">
        <v>802</v>
      </c>
      <c r="I318" s="127"/>
      <c r="J318" s="134">
        <f>BK318</f>
        <v>0</v>
      </c>
      <c r="L318" s="124"/>
      <c r="M318" s="128"/>
      <c r="P318" s="129">
        <f>SUM(P319:P325)</f>
        <v>0</v>
      </c>
      <c r="R318" s="129">
        <f>SUM(R319:R325)</f>
        <v>4.1958000000000002</v>
      </c>
      <c r="T318" s="130">
        <f>SUM(T319:T325)</f>
        <v>0</v>
      </c>
      <c r="AR318" s="125" t="s">
        <v>88</v>
      </c>
      <c r="AT318" s="131" t="s">
        <v>79</v>
      </c>
      <c r="AU318" s="131" t="s">
        <v>88</v>
      </c>
      <c r="AY318" s="125" t="s">
        <v>277</v>
      </c>
      <c r="BK318" s="132">
        <f>SUM(BK319:BK325)</f>
        <v>0</v>
      </c>
    </row>
    <row r="319" spans="2:65" s="1" customFormat="1" ht="33" customHeight="1">
      <c r="B319" s="135"/>
      <c r="C319" s="136" t="s">
        <v>575</v>
      </c>
      <c r="D319" s="136" t="s">
        <v>280</v>
      </c>
      <c r="E319" s="137" t="s">
        <v>804</v>
      </c>
      <c r="F319" s="138" t="s">
        <v>805</v>
      </c>
      <c r="G319" s="139" t="s">
        <v>104</v>
      </c>
      <c r="H319" s="140">
        <v>27</v>
      </c>
      <c r="I319" s="141"/>
      <c r="J319" s="142">
        <f>ROUND(I319*H319,2)</f>
        <v>0</v>
      </c>
      <c r="K319" s="138" t="s">
        <v>283</v>
      </c>
      <c r="L319" s="32"/>
      <c r="M319" s="143" t="s">
        <v>1</v>
      </c>
      <c r="N319" s="144" t="s">
        <v>45</v>
      </c>
      <c r="P319" s="145">
        <f>O319*H319</f>
        <v>0</v>
      </c>
      <c r="Q319" s="145">
        <v>0.15540000000000001</v>
      </c>
      <c r="R319" s="145">
        <f>Q319*H319</f>
        <v>4.1958000000000002</v>
      </c>
      <c r="S319" s="145">
        <v>0</v>
      </c>
      <c r="T319" s="146">
        <f>S319*H319</f>
        <v>0</v>
      </c>
      <c r="AR319" s="147" t="s">
        <v>152</v>
      </c>
      <c r="AT319" s="147" t="s">
        <v>280</v>
      </c>
      <c r="AU319" s="147" t="s">
        <v>90</v>
      </c>
      <c r="AY319" s="17" t="s">
        <v>277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7" t="s">
        <v>88</v>
      </c>
      <c r="BK319" s="148">
        <f>ROUND(I319*H319,2)</f>
        <v>0</v>
      </c>
      <c r="BL319" s="17" t="s">
        <v>152</v>
      </c>
      <c r="BM319" s="147" t="s">
        <v>1373</v>
      </c>
    </row>
    <row r="320" spans="2:65" s="1" customFormat="1" ht="19.5">
      <c r="B320" s="32"/>
      <c r="D320" s="150" t="s">
        <v>384</v>
      </c>
      <c r="F320" s="177" t="s">
        <v>807</v>
      </c>
      <c r="I320" s="178"/>
      <c r="L320" s="32"/>
      <c r="M320" s="179"/>
      <c r="T320" s="56"/>
      <c r="AT320" s="17" t="s">
        <v>384</v>
      </c>
      <c r="AU320" s="17" t="s">
        <v>90</v>
      </c>
    </row>
    <row r="321" spans="2:65" s="13" customFormat="1" ht="11.25">
      <c r="B321" s="156"/>
      <c r="D321" s="150" t="s">
        <v>285</v>
      </c>
      <c r="E321" s="157" t="s">
        <v>1</v>
      </c>
      <c r="F321" s="158" t="s">
        <v>1241</v>
      </c>
      <c r="H321" s="159">
        <v>27</v>
      </c>
      <c r="I321" s="160"/>
      <c r="L321" s="156"/>
      <c r="M321" s="161"/>
      <c r="T321" s="162"/>
      <c r="AT321" s="157" t="s">
        <v>285</v>
      </c>
      <c r="AU321" s="157" t="s">
        <v>90</v>
      </c>
      <c r="AV321" s="13" t="s">
        <v>90</v>
      </c>
      <c r="AW321" s="13" t="s">
        <v>36</v>
      </c>
      <c r="AX321" s="13" t="s">
        <v>88</v>
      </c>
      <c r="AY321" s="157" t="s">
        <v>277</v>
      </c>
    </row>
    <row r="322" spans="2:65" s="1" customFormat="1" ht="21.75" customHeight="1">
      <c r="B322" s="135"/>
      <c r="C322" s="136" t="s">
        <v>580</v>
      </c>
      <c r="D322" s="136" t="s">
        <v>280</v>
      </c>
      <c r="E322" s="137" t="s">
        <v>809</v>
      </c>
      <c r="F322" s="138" t="s">
        <v>810</v>
      </c>
      <c r="G322" s="139" t="s">
        <v>104</v>
      </c>
      <c r="H322" s="140">
        <v>27</v>
      </c>
      <c r="I322" s="141"/>
      <c r="J322" s="142">
        <f>ROUND(I322*H322,2)</f>
        <v>0</v>
      </c>
      <c r="K322" s="138" t="s">
        <v>283</v>
      </c>
      <c r="L322" s="32"/>
      <c r="M322" s="143" t="s">
        <v>1</v>
      </c>
      <c r="N322" s="144" t="s">
        <v>45</v>
      </c>
      <c r="P322" s="145">
        <f>O322*H322</f>
        <v>0</v>
      </c>
      <c r="Q322" s="145">
        <v>0</v>
      </c>
      <c r="R322" s="145">
        <f>Q322*H322</f>
        <v>0</v>
      </c>
      <c r="S322" s="145">
        <v>0</v>
      </c>
      <c r="T322" s="146">
        <f>S322*H322</f>
        <v>0</v>
      </c>
      <c r="AR322" s="147" t="s">
        <v>152</v>
      </c>
      <c r="AT322" s="147" t="s">
        <v>280</v>
      </c>
      <c r="AU322" s="147" t="s">
        <v>90</v>
      </c>
      <c r="AY322" s="17" t="s">
        <v>277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88</v>
      </c>
      <c r="BK322" s="148">
        <f>ROUND(I322*H322,2)</f>
        <v>0</v>
      </c>
      <c r="BL322" s="17" t="s">
        <v>152</v>
      </c>
      <c r="BM322" s="147" t="s">
        <v>1374</v>
      </c>
    </row>
    <row r="323" spans="2:65" s="13" customFormat="1" ht="11.25">
      <c r="B323" s="156"/>
      <c r="D323" s="150" t="s">
        <v>285</v>
      </c>
      <c r="E323" s="157" t="s">
        <v>1</v>
      </c>
      <c r="F323" s="158" t="s">
        <v>1241</v>
      </c>
      <c r="H323" s="159">
        <v>27</v>
      </c>
      <c r="I323" s="160"/>
      <c r="L323" s="156"/>
      <c r="M323" s="161"/>
      <c r="T323" s="162"/>
      <c r="AT323" s="157" t="s">
        <v>285</v>
      </c>
      <c r="AU323" s="157" t="s">
        <v>90</v>
      </c>
      <c r="AV323" s="13" t="s">
        <v>90</v>
      </c>
      <c r="AW323" s="13" t="s">
        <v>36</v>
      </c>
      <c r="AX323" s="13" t="s">
        <v>88</v>
      </c>
      <c r="AY323" s="157" t="s">
        <v>277</v>
      </c>
    </row>
    <row r="324" spans="2:65" s="1" customFormat="1" ht="24.2" customHeight="1">
      <c r="B324" s="135"/>
      <c r="C324" s="136" t="s">
        <v>214</v>
      </c>
      <c r="D324" s="136" t="s">
        <v>280</v>
      </c>
      <c r="E324" s="137" t="s">
        <v>813</v>
      </c>
      <c r="F324" s="138" t="s">
        <v>814</v>
      </c>
      <c r="G324" s="139" t="s">
        <v>139</v>
      </c>
      <c r="H324" s="140">
        <v>20</v>
      </c>
      <c r="I324" s="141"/>
      <c r="J324" s="142">
        <f>ROUND(I324*H324,2)</f>
        <v>0</v>
      </c>
      <c r="K324" s="138" t="s">
        <v>283</v>
      </c>
      <c r="L324" s="32"/>
      <c r="M324" s="143" t="s">
        <v>1</v>
      </c>
      <c r="N324" s="144" t="s">
        <v>45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152</v>
      </c>
      <c r="AT324" s="147" t="s">
        <v>280</v>
      </c>
      <c r="AU324" s="147" t="s">
        <v>90</v>
      </c>
      <c r="AY324" s="17" t="s">
        <v>277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88</v>
      </c>
      <c r="BK324" s="148">
        <f>ROUND(I324*H324,2)</f>
        <v>0</v>
      </c>
      <c r="BL324" s="17" t="s">
        <v>152</v>
      </c>
      <c r="BM324" s="147" t="s">
        <v>1375</v>
      </c>
    </row>
    <row r="325" spans="2:65" s="13" customFormat="1" ht="11.25">
      <c r="B325" s="156"/>
      <c r="D325" s="150" t="s">
        <v>285</v>
      </c>
      <c r="E325" s="157" t="s">
        <v>1</v>
      </c>
      <c r="F325" s="158" t="s">
        <v>1237</v>
      </c>
      <c r="H325" s="159">
        <v>20</v>
      </c>
      <c r="I325" s="160"/>
      <c r="L325" s="156"/>
      <c r="M325" s="161"/>
      <c r="T325" s="162"/>
      <c r="AT325" s="157" t="s">
        <v>285</v>
      </c>
      <c r="AU325" s="157" t="s">
        <v>90</v>
      </c>
      <c r="AV325" s="13" t="s">
        <v>90</v>
      </c>
      <c r="AW325" s="13" t="s">
        <v>36</v>
      </c>
      <c r="AX325" s="13" t="s">
        <v>88</v>
      </c>
      <c r="AY325" s="157" t="s">
        <v>277</v>
      </c>
    </row>
    <row r="326" spans="2:65" s="11" customFormat="1" ht="22.9" customHeight="1">
      <c r="B326" s="124"/>
      <c r="D326" s="125" t="s">
        <v>79</v>
      </c>
      <c r="E326" s="133" t="s">
        <v>816</v>
      </c>
      <c r="F326" s="133" t="s">
        <v>817</v>
      </c>
      <c r="I326" s="127"/>
      <c r="J326" s="134">
        <f>BK326</f>
        <v>0</v>
      </c>
      <c r="L326" s="124"/>
      <c r="M326" s="128"/>
      <c r="P326" s="129">
        <f>SUM(P327:P340)</f>
        <v>0</v>
      </c>
      <c r="R326" s="129">
        <f>SUM(R327:R340)</f>
        <v>0</v>
      </c>
      <c r="T326" s="130">
        <f>SUM(T327:T340)</f>
        <v>0</v>
      </c>
      <c r="AR326" s="125" t="s">
        <v>88</v>
      </c>
      <c r="AT326" s="131" t="s">
        <v>79</v>
      </c>
      <c r="AU326" s="131" t="s">
        <v>88</v>
      </c>
      <c r="AY326" s="125" t="s">
        <v>277</v>
      </c>
      <c r="BK326" s="132">
        <f>SUM(BK327:BK340)</f>
        <v>0</v>
      </c>
    </row>
    <row r="327" spans="2:65" s="1" customFormat="1" ht="21.75" customHeight="1">
      <c r="B327" s="135"/>
      <c r="C327" s="136" t="s">
        <v>586</v>
      </c>
      <c r="D327" s="136" t="s">
        <v>280</v>
      </c>
      <c r="E327" s="137" t="s">
        <v>819</v>
      </c>
      <c r="F327" s="138" t="s">
        <v>820</v>
      </c>
      <c r="G327" s="139" t="s">
        <v>202</v>
      </c>
      <c r="H327" s="140">
        <v>36.454999999999998</v>
      </c>
      <c r="I327" s="141"/>
      <c r="J327" s="142">
        <f>ROUND(I327*H327,2)</f>
        <v>0</v>
      </c>
      <c r="K327" s="138" t="s">
        <v>283</v>
      </c>
      <c r="L327" s="32"/>
      <c r="M327" s="143" t="s">
        <v>1</v>
      </c>
      <c r="N327" s="144" t="s">
        <v>45</v>
      </c>
      <c r="P327" s="145">
        <f>O327*H327</f>
        <v>0</v>
      </c>
      <c r="Q327" s="145">
        <v>0</v>
      </c>
      <c r="R327" s="145">
        <f>Q327*H327</f>
        <v>0</v>
      </c>
      <c r="S327" s="145">
        <v>0</v>
      </c>
      <c r="T327" s="146">
        <f>S327*H327</f>
        <v>0</v>
      </c>
      <c r="AR327" s="147" t="s">
        <v>152</v>
      </c>
      <c r="AT327" s="147" t="s">
        <v>280</v>
      </c>
      <c r="AU327" s="147" t="s">
        <v>90</v>
      </c>
      <c r="AY327" s="17" t="s">
        <v>277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88</v>
      </c>
      <c r="BK327" s="148">
        <f>ROUND(I327*H327,2)</f>
        <v>0</v>
      </c>
      <c r="BL327" s="17" t="s">
        <v>152</v>
      </c>
      <c r="BM327" s="147" t="s">
        <v>1376</v>
      </c>
    </row>
    <row r="328" spans="2:65" s="13" customFormat="1" ht="11.25">
      <c r="B328" s="156"/>
      <c r="D328" s="150" t="s">
        <v>285</v>
      </c>
      <c r="E328" s="157" t="s">
        <v>200</v>
      </c>
      <c r="F328" s="158" t="s">
        <v>1377</v>
      </c>
      <c r="H328" s="159">
        <v>22.6</v>
      </c>
      <c r="I328" s="160"/>
      <c r="L328" s="156"/>
      <c r="M328" s="161"/>
      <c r="T328" s="162"/>
      <c r="AT328" s="157" t="s">
        <v>285</v>
      </c>
      <c r="AU328" s="157" t="s">
        <v>90</v>
      </c>
      <c r="AV328" s="13" t="s">
        <v>90</v>
      </c>
      <c r="AW328" s="13" t="s">
        <v>36</v>
      </c>
      <c r="AX328" s="13" t="s">
        <v>80</v>
      </c>
      <c r="AY328" s="157" t="s">
        <v>277</v>
      </c>
    </row>
    <row r="329" spans="2:65" s="13" customFormat="1" ht="11.25">
      <c r="B329" s="156"/>
      <c r="D329" s="150" t="s">
        <v>285</v>
      </c>
      <c r="E329" s="157" t="s">
        <v>204</v>
      </c>
      <c r="F329" s="158" t="s">
        <v>1378</v>
      </c>
      <c r="H329" s="159">
        <v>8.32</v>
      </c>
      <c r="I329" s="160"/>
      <c r="L329" s="156"/>
      <c r="M329" s="161"/>
      <c r="T329" s="162"/>
      <c r="AT329" s="157" t="s">
        <v>285</v>
      </c>
      <c r="AU329" s="157" t="s">
        <v>90</v>
      </c>
      <c r="AV329" s="13" t="s">
        <v>90</v>
      </c>
      <c r="AW329" s="13" t="s">
        <v>36</v>
      </c>
      <c r="AX329" s="13" t="s">
        <v>80</v>
      </c>
      <c r="AY329" s="157" t="s">
        <v>277</v>
      </c>
    </row>
    <row r="330" spans="2:65" s="13" customFormat="1" ht="11.25">
      <c r="B330" s="156"/>
      <c r="D330" s="150" t="s">
        <v>285</v>
      </c>
      <c r="E330" s="157" t="s">
        <v>207</v>
      </c>
      <c r="F330" s="158" t="s">
        <v>1243</v>
      </c>
      <c r="H330" s="159">
        <v>5.5350000000000001</v>
      </c>
      <c r="I330" s="160"/>
      <c r="L330" s="156"/>
      <c r="M330" s="161"/>
      <c r="T330" s="162"/>
      <c r="AT330" s="157" t="s">
        <v>285</v>
      </c>
      <c r="AU330" s="157" t="s">
        <v>90</v>
      </c>
      <c r="AV330" s="13" t="s">
        <v>90</v>
      </c>
      <c r="AW330" s="13" t="s">
        <v>36</v>
      </c>
      <c r="AX330" s="13" t="s">
        <v>80</v>
      </c>
      <c r="AY330" s="157" t="s">
        <v>277</v>
      </c>
    </row>
    <row r="331" spans="2:65" s="15" customFormat="1" ht="11.25">
      <c r="B331" s="170"/>
      <c r="D331" s="150" t="s">
        <v>285</v>
      </c>
      <c r="E331" s="171" t="s">
        <v>1</v>
      </c>
      <c r="F331" s="172" t="s">
        <v>293</v>
      </c>
      <c r="H331" s="173">
        <v>36.454999999999998</v>
      </c>
      <c r="I331" s="174"/>
      <c r="L331" s="170"/>
      <c r="M331" s="175"/>
      <c r="T331" s="176"/>
      <c r="AT331" s="171" t="s">
        <v>285</v>
      </c>
      <c r="AU331" s="171" t="s">
        <v>90</v>
      </c>
      <c r="AV331" s="15" t="s">
        <v>152</v>
      </c>
      <c r="AW331" s="15" t="s">
        <v>36</v>
      </c>
      <c r="AX331" s="15" t="s">
        <v>88</v>
      </c>
      <c r="AY331" s="171" t="s">
        <v>277</v>
      </c>
    </row>
    <row r="332" spans="2:65" s="1" customFormat="1" ht="24.2" customHeight="1">
      <c r="B332" s="135"/>
      <c r="C332" s="136" t="s">
        <v>589</v>
      </c>
      <c r="D332" s="136" t="s">
        <v>280</v>
      </c>
      <c r="E332" s="137" t="s">
        <v>825</v>
      </c>
      <c r="F332" s="138" t="s">
        <v>826</v>
      </c>
      <c r="G332" s="139" t="s">
        <v>202</v>
      </c>
      <c r="H332" s="140">
        <v>692.64499999999998</v>
      </c>
      <c r="I332" s="141"/>
      <c r="J332" s="142">
        <f>ROUND(I332*H332,2)</f>
        <v>0</v>
      </c>
      <c r="K332" s="138" t="s">
        <v>283</v>
      </c>
      <c r="L332" s="32"/>
      <c r="M332" s="143" t="s">
        <v>1</v>
      </c>
      <c r="N332" s="144" t="s">
        <v>45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152</v>
      </c>
      <c r="AT332" s="147" t="s">
        <v>280</v>
      </c>
      <c r="AU332" s="147" t="s">
        <v>90</v>
      </c>
      <c r="AY332" s="17" t="s">
        <v>277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88</v>
      </c>
      <c r="BK332" s="148">
        <f>ROUND(I332*H332,2)</f>
        <v>0</v>
      </c>
      <c r="BL332" s="17" t="s">
        <v>152</v>
      </c>
      <c r="BM332" s="147" t="s">
        <v>1379</v>
      </c>
    </row>
    <row r="333" spans="2:65" s="13" customFormat="1" ht="11.25">
      <c r="B333" s="156"/>
      <c r="D333" s="150" t="s">
        <v>285</v>
      </c>
      <c r="E333" s="157" t="s">
        <v>1</v>
      </c>
      <c r="F333" s="158" t="s">
        <v>828</v>
      </c>
      <c r="H333" s="159">
        <v>36.454999999999998</v>
      </c>
      <c r="I333" s="160"/>
      <c r="L333" s="156"/>
      <c r="M333" s="161"/>
      <c r="T333" s="162"/>
      <c r="AT333" s="157" t="s">
        <v>285</v>
      </c>
      <c r="AU333" s="157" t="s">
        <v>90</v>
      </c>
      <c r="AV333" s="13" t="s">
        <v>90</v>
      </c>
      <c r="AW333" s="13" t="s">
        <v>36</v>
      </c>
      <c r="AX333" s="13" t="s">
        <v>88</v>
      </c>
      <c r="AY333" s="157" t="s">
        <v>277</v>
      </c>
    </row>
    <row r="334" spans="2:65" s="13" customFormat="1" ht="11.25">
      <c r="B334" s="156"/>
      <c r="D334" s="150" t="s">
        <v>285</v>
      </c>
      <c r="F334" s="158" t="s">
        <v>1380</v>
      </c>
      <c r="H334" s="159">
        <v>692.64499999999998</v>
      </c>
      <c r="I334" s="160"/>
      <c r="L334" s="156"/>
      <c r="M334" s="161"/>
      <c r="T334" s="162"/>
      <c r="AT334" s="157" t="s">
        <v>285</v>
      </c>
      <c r="AU334" s="157" t="s">
        <v>90</v>
      </c>
      <c r="AV334" s="13" t="s">
        <v>90</v>
      </c>
      <c r="AW334" s="13" t="s">
        <v>3</v>
      </c>
      <c r="AX334" s="13" t="s">
        <v>88</v>
      </c>
      <c r="AY334" s="157" t="s">
        <v>277</v>
      </c>
    </row>
    <row r="335" spans="2:65" s="1" customFormat="1" ht="37.9" customHeight="1">
      <c r="B335" s="135"/>
      <c r="C335" s="136" t="s">
        <v>591</v>
      </c>
      <c r="D335" s="136" t="s">
        <v>280</v>
      </c>
      <c r="E335" s="137" t="s">
        <v>831</v>
      </c>
      <c r="F335" s="138" t="s">
        <v>832</v>
      </c>
      <c r="G335" s="139" t="s">
        <v>202</v>
      </c>
      <c r="H335" s="140">
        <v>5.5350000000000001</v>
      </c>
      <c r="I335" s="141"/>
      <c r="J335" s="142">
        <f>ROUND(I335*H335,2)</f>
        <v>0</v>
      </c>
      <c r="K335" s="138" t="s">
        <v>283</v>
      </c>
      <c r="L335" s="32"/>
      <c r="M335" s="143" t="s">
        <v>1</v>
      </c>
      <c r="N335" s="144" t="s">
        <v>45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152</v>
      </c>
      <c r="AT335" s="147" t="s">
        <v>280</v>
      </c>
      <c r="AU335" s="147" t="s">
        <v>90</v>
      </c>
      <c r="AY335" s="17" t="s">
        <v>277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88</v>
      </c>
      <c r="BK335" s="148">
        <f>ROUND(I335*H335,2)</f>
        <v>0</v>
      </c>
      <c r="BL335" s="17" t="s">
        <v>152</v>
      </c>
      <c r="BM335" s="147" t="s">
        <v>1381</v>
      </c>
    </row>
    <row r="336" spans="2:65" s="13" customFormat="1" ht="11.25">
      <c r="B336" s="156"/>
      <c r="D336" s="150" t="s">
        <v>285</v>
      </c>
      <c r="E336" s="157" t="s">
        <v>1</v>
      </c>
      <c r="F336" s="158" t="s">
        <v>207</v>
      </c>
      <c r="H336" s="159">
        <v>5.5350000000000001</v>
      </c>
      <c r="I336" s="160"/>
      <c r="L336" s="156"/>
      <c r="M336" s="161"/>
      <c r="T336" s="162"/>
      <c r="AT336" s="157" t="s">
        <v>285</v>
      </c>
      <c r="AU336" s="157" t="s">
        <v>90</v>
      </c>
      <c r="AV336" s="13" t="s">
        <v>90</v>
      </c>
      <c r="AW336" s="13" t="s">
        <v>36</v>
      </c>
      <c r="AX336" s="13" t="s">
        <v>88</v>
      </c>
      <c r="AY336" s="157" t="s">
        <v>277</v>
      </c>
    </row>
    <row r="337" spans="2:65" s="1" customFormat="1" ht="44.25" customHeight="1">
      <c r="B337" s="135"/>
      <c r="C337" s="136" t="s">
        <v>594</v>
      </c>
      <c r="D337" s="136" t="s">
        <v>280</v>
      </c>
      <c r="E337" s="137" t="s">
        <v>835</v>
      </c>
      <c r="F337" s="138" t="s">
        <v>836</v>
      </c>
      <c r="G337" s="139" t="s">
        <v>202</v>
      </c>
      <c r="H337" s="140">
        <v>8.32</v>
      </c>
      <c r="I337" s="141"/>
      <c r="J337" s="142">
        <f>ROUND(I337*H337,2)</f>
        <v>0</v>
      </c>
      <c r="K337" s="138" t="s">
        <v>283</v>
      </c>
      <c r="L337" s="32"/>
      <c r="M337" s="143" t="s">
        <v>1</v>
      </c>
      <c r="N337" s="144" t="s">
        <v>45</v>
      </c>
      <c r="P337" s="145">
        <f>O337*H337</f>
        <v>0</v>
      </c>
      <c r="Q337" s="145">
        <v>0</v>
      </c>
      <c r="R337" s="145">
        <f>Q337*H337</f>
        <v>0</v>
      </c>
      <c r="S337" s="145">
        <v>0</v>
      </c>
      <c r="T337" s="146">
        <f>S337*H337</f>
        <v>0</v>
      </c>
      <c r="AR337" s="147" t="s">
        <v>152</v>
      </c>
      <c r="AT337" s="147" t="s">
        <v>280</v>
      </c>
      <c r="AU337" s="147" t="s">
        <v>90</v>
      </c>
      <c r="AY337" s="17" t="s">
        <v>277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88</v>
      </c>
      <c r="BK337" s="148">
        <f>ROUND(I337*H337,2)</f>
        <v>0</v>
      </c>
      <c r="BL337" s="17" t="s">
        <v>152</v>
      </c>
      <c r="BM337" s="147" t="s">
        <v>1382</v>
      </c>
    </row>
    <row r="338" spans="2:65" s="13" customFormat="1" ht="11.25">
      <c r="B338" s="156"/>
      <c r="D338" s="150" t="s">
        <v>285</v>
      </c>
      <c r="E338" s="157" t="s">
        <v>1</v>
      </c>
      <c r="F338" s="158" t="s">
        <v>204</v>
      </c>
      <c r="H338" s="159">
        <v>8.32</v>
      </c>
      <c r="I338" s="160"/>
      <c r="L338" s="156"/>
      <c r="M338" s="161"/>
      <c r="T338" s="162"/>
      <c r="AT338" s="157" t="s">
        <v>285</v>
      </c>
      <c r="AU338" s="157" t="s">
        <v>90</v>
      </c>
      <c r="AV338" s="13" t="s">
        <v>90</v>
      </c>
      <c r="AW338" s="13" t="s">
        <v>36</v>
      </c>
      <c r="AX338" s="13" t="s">
        <v>88</v>
      </c>
      <c r="AY338" s="157" t="s">
        <v>277</v>
      </c>
    </row>
    <row r="339" spans="2:65" s="1" customFormat="1" ht="44.25" customHeight="1">
      <c r="B339" s="135"/>
      <c r="C339" s="136" t="s">
        <v>596</v>
      </c>
      <c r="D339" s="136" t="s">
        <v>280</v>
      </c>
      <c r="E339" s="137" t="s">
        <v>839</v>
      </c>
      <c r="F339" s="138" t="s">
        <v>840</v>
      </c>
      <c r="G339" s="139" t="s">
        <v>202</v>
      </c>
      <c r="H339" s="140">
        <v>22.6</v>
      </c>
      <c r="I339" s="141"/>
      <c r="J339" s="142">
        <f>ROUND(I339*H339,2)</f>
        <v>0</v>
      </c>
      <c r="K339" s="138" t="s">
        <v>283</v>
      </c>
      <c r="L339" s="32"/>
      <c r="M339" s="143" t="s">
        <v>1</v>
      </c>
      <c r="N339" s="144" t="s">
        <v>45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152</v>
      </c>
      <c r="AT339" s="147" t="s">
        <v>280</v>
      </c>
      <c r="AU339" s="147" t="s">
        <v>90</v>
      </c>
      <c r="AY339" s="17" t="s">
        <v>277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88</v>
      </c>
      <c r="BK339" s="148">
        <f>ROUND(I339*H339,2)</f>
        <v>0</v>
      </c>
      <c r="BL339" s="17" t="s">
        <v>152</v>
      </c>
      <c r="BM339" s="147" t="s">
        <v>1383</v>
      </c>
    </row>
    <row r="340" spans="2:65" s="13" customFormat="1" ht="11.25">
      <c r="B340" s="156"/>
      <c r="D340" s="150" t="s">
        <v>285</v>
      </c>
      <c r="E340" s="157" t="s">
        <v>1</v>
      </c>
      <c r="F340" s="158" t="s">
        <v>200</v>
      </c>
      <c r="H340" s="159">
        <v>22.6</v>
      </c>
      <c r="I340" s="160"/>
      <c r="L340" s="156"/>
      <c r="M340" s="161"/>
      <c r="T340" s="162"/>
      <c r="AT340" s="157" t="s">
        <v>285</v>
      </c>
      <c r="AU340" s="157" t="s">
        <v>90</v>
      </c>
      <c r="AV340" s="13" t="s">
        <v>90</v>
      </c>
      <c r="AW340" s="13" t="s">
        <v>36</v>
      </c>
      <c r="AX340" s="13" t="s">
        <v>88</v>
      </c>
      <c r="AY340" s="157" t="s">
        <v>277</v>
      </c>
    </row>
    <row r="341" spans="2:65" s="11" customFormat="1" ht="22.9" customHeight="1">
      <c r="B341" s="124"/>
      <c r="D341" s="125" t="s">
        <v>79</v>
      </c>
      <c r="E341" s="133" t="s">
        <v>842</v>
      </c>
      <c r="F341" s="133" t="s">
        <v>843</v>
      </c>
      <c r="I341" s="127"/>
      <c r="J341" s="134">
        <f>BK341</f>
        <v>0</v>
      </c>
      <c r="L341" s="124"/>
      <c r="M341" s="128"/>
      <c r="P341" s="129">
        <f>P342</f>
        <v>0</v>
      </c>
      <c r="R341" s="129">
        <f>R342</f>
        <v>0</v>
      </c>
      <c r="T341" s="130">
        <f>T342</f>
        <v>0</v>
      </c>
      <c r="AR341" s="125" t="s">
        <v>88</v>
      </c>
      <c r="AT341" s="131" t="s">
        <v>79</v>
      </c>
      <c r="AU341" s="131" t="s">
        <v>88</v>
      </c>
      <c r="AY341" s="125" t="s">
        <v>277</v>
      </c>
      <c r="BK341" s="132">
        <f>BK342</f>
        <v>0</v>
      </c>
    </row>
    <row r="342" spans="2:65" s="1" customFormat="1" ht="24.2" customHeight="1">
      <c r="B342" s="135"/>
      <c r="C342" s="136" t="s">
        <v>605</v>
      </c>
      <c r="D342" s="136" t="s">
        <v>280</v>
      </c>
      <c r="E342" s="137" t="s">
        <v>845</v>
      </c>
      <c r="F342" s="138" t="s">
        <v>846</v>
      </c>
      <c r="G342" s="139" t="s">
        <v>202</v>
      </c>
      <c r="H342" s="140">
        <v>31.829000000000001</v>
      </c>
      <c r="I342" s="141"/>
      <c r="J342" s="142">
        <f>ROUND(I342*H342,2)</f>
        <v>0</v>
      </c>
      <c r="K342" s="138" t="s">
        <v>283</v>
      </c>
      <c r="L342" s="32"/>
      <c r="M342" s="143" t="s">
        <v>1</v>
      </c>
      <c r="N342" s="144" t="s">
        <v>45</v>
      </c>
      <c r="P342" s="145">
        <f>O342*H342</f>
        <v>0</v>
      </c>
      <c r="Q342" s="145">
        <v>0</v>
      </c>
      <c r="R342" s="145">
        <f>Q342*H342</f>
        <v>0</v>
      </c>
      <c r="S342" s="145">
        <v>0</v>
      </c>
      <c r="T342" s="146">
        <f>S342*H342</f>
        <v>0</v>
      </c>
      <c r="AR342" s="147" t="s">
        <v>152</v>
      </c>
      <c r="AT342" s="147" t="s">
        <v>280</v>
      </c>
      <c r="AU342" s="147" t="s">
        <v>90</v>
      </c>
      <c r="AY342" s="17" t="s">
        <v>277</v>
      </c>
      <c r="BE342" s="148">
        <f>IF(N342="základní",J342,0)</f>
        <v>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7" t="s">
        <v>88</v>
      </c>
      <c r="BK342" s="148">
        <f>ROUND(I342*H342,2)</f>
        <v>0</v>
      </c>
      <c r="BL342" s="17" t="s">
        <v>152</v>
      </c>
      <c r="BM342" s="147" t="s">
        <v>1384</v>
      </c>
    </row>
    <row r="343" spans="2:65" s="11" customFormat="1" ht="25.9" customHeight="1">
      <c r="B343" s="124"/>
      <c r="D343" s="125" t="s">
        <v>79</v>
      </c>
      <c r="E343" s="126" t="s">
        <v>395</v>
      </c>
      <c r="F343" s="126" t="s">
        <v>848</v>
      </c>
      <c r="I343" s="127"/>
      <c r="J343" s="115">
        <f>BK343</f>
        <v>0</v>
      </c>
      <c r="L343" s="124"/>
      <c r="M343" s="128"/>
      <c r="P343" s="129">
        <f>P344+P366</f>
        <v>0</v>
      </c>
      <c r="R343" s="129">
        <f>R344+R366</f>
        <v>6.8999999999999999E-3</v>
      </c>
      <c r="T343" s="130">
        <f>T344+T366</f>
        <v>0</v>
      </c>
      <c r="AR343" s="125" t="s">
        <v>291</v>
      </c>
      <c r="AT343" s="131" t="s">
        <v>79</v>
      </c>
      <c r="AU343" s="131" t="s">
        <v>80</v>
      </c>
      <c r="AY343" s="125" t="s">
        <v>277</v>
      </c>
      <c r="BK343" s="132">
        <f>BK344+BK366</f>
        <v>0</v>
      </c>
    </row>
    <row r="344" spans="2:65" s="11" customFormat="1" ht="22.9" customHeight="1">
      <c r="B344" s="124"/>
      <c r="D344" s="125" t="s">
        <v>79</v>
      </c>
      <c r="E344" s="133" t="s">
        <v>849</v>
      </c>
      <c r="F344" s="133" t="s">
        <v>850</v>
      </c>
      <c r="I344" s="127"/>
      <c r="J344" s="134">
        <f>BK344</f>
        <v>0</v>
      </c>
      <c r="L344" s="124"/>
      <c r="M344" s="128"/>
      <c r="P344" s="129">
        <f>SUM(P345:P365)</f>
        <v>0</v>
      </c>
      <c r="R344" s="129">
        <f>SUM(R345:R365)</f>
        <v>4.2199999999999998E-3</v>
      </c>
      <c r="T344" s="130">
        <f>SUM(T345:T365)</f>
        <v>0</v>
      </c>
      <c r="AR344" s="125" t="s">
        <v>291</v>
      </c>
      <c r="AT344" s="131" t="s">
        <v>79</v>
      </c>
      <c r="AU344" s="131" t="s">
        <v>88</v>
      </c>
      <c r="AY344" s="125" t="s">
        <v>277</v>
      </c>
      <c r="BK344" s="132">
        <f>SUM(BK345:BK365)</f>
        <v>0</v>
      </c>
    </row>
    <row r="345" spans="2:65" s="1" customFormat="1" ht="33" customHeight="1">
      <c r="B345" s="135"/>
      <c r="C345" s="136" t="s">
        <v>610</v>
      </c>
      <c r="D345" s="136" t="s">
        <v>280</v>
      </c>
      <c r="E345" s="137" t="s">
        <v>1385</v>
      </c>
      <c r="F345" s="138" t="s">
        <v>1386</v>
      </c>
      <c r="G345" s="139" t="s">
        <v>787</v>
      </c>
      <c r="H345" s="140">
        <v>2</v>
      </c>
      <c r="I345" s="141"/>
      <c r="J345" s="142">
        <f>ROUND(I345*H345,2)</f>
        <v>0</v>
      </c>
      <c r="K345" s="138" t="s">
        <v>283</v>
      </c>
      <c r="L345" s="32"/>
      <c r="M345" s="143" t="s">
        <v>1</v>
      </c>
      <c r="N345" s="144" t="s">
        <v>45</v>
      </c>
      <c r="P345" s="145">
        <f>O345*H345</f>
        <v>0</v>
      </c>
      <c r="Q345" s="145">
        <v>0</v>
      </c>
      <c r="R345" s="145">
        <f>Q345*H345</f>
        <v>0</v>
      </c>
      <c r="S345" s="145">
        <v>0</v>
      </c>
      <c r="T345" s="146">
        <f>S345*H345</f>
        <v>0</v>
      </c>
      <c r="AR345" s="147" t="s">
        <v>594</v>
      </c>
      <c r="AT345" s="147" t="s">
        <v>280</v>
      </c>
      <c r="AU345" s="147" t="s">
        <v>90</v>
      </c>
      <c r="AY345" s="17" t="s">
        <v>277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7" t="s">
        <v>88</v>
      </c>
      <c r="BK345" s="148">
        <f>ROUND(I345*H345,2)</f>
        <v>0</v>
      </c>
      <c r="BL345" s="17" t="s">
        <v>594</v>
      </c>
      <c r="BM345" s="147" t="s">
        <v>1387</v>
      </c>
    </row>
    <row r="346" spans="2:65" s="1" customFormat="1" ht="21.75" customHeight="1">
      <c r="B346" s="135"/>
      <c r="C346" s="180" t="s">
        <v>613</v>
      </c>
      <c r="D346" s="180" t="s">
        <v>395</v>
      </c>
      <c r="E346" s="181" t="s">
        <v>936</v>
      </c>
      <c r="F346" s="182" t="s">
        <v>1388</v>
      </c>
      <c r="G346" s="183" t="s">
        <v>787</v>
      </c>
      <c r="H346" s="184">
        <v>2</v>
      </c>
      <c r="I346" s="185"/>
      <c r="J346" s="186">
        <f>ROUND(I346*H346,2)</f>
        <v>0</v>
      </c>
      <c r="K346" s="182" t="s">
        <v>1</v>
      </c>
      <c r="L346" s="187"/>
      <c r="M346" s="188" t="s">
        <v>1</v>
      </c>
      <c r="N346" s="189" t="s">
        <v>45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858</v>
      </c>
      <c r="AT346" s="147" t="s">
        <v>395</v>
      </c>
      <c r="AU346" s="147" t="s">
        <v>90</v>
      </c>
      <c r="AY346" s="17" t="s">
        <v>277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88</v>
      </c>
      <c r="BK346" s="148">
        <f>ROUND(I346*H346,2)</f>
        <v>0</v>
      </c>
      <c r="BL346" s="17" t="s">
        <v>594</v>
      </c>
      <c r="BM346" s="147" t="s">
        <v>1389</v>
      </c>
    </row>
    <row r="347" spans="2:65" s="1" customFormat="1" ht="16.5" customHeight="1">
      <c r="B347" s="135"/>
      <c r="C347" s="136" t="s">
        <v>617</v>
      </c>
      <c r="D347" s="136" t="s">
        <v>280</v>
      </c>
      <c r="E347" s="137" t="s">
        <v>1390</v>
      </c>
      <c r="F347" s="138" t="s">
        <v>1391</v>
      </c>
      <c r="G347" s="139" t="s">
        <v>787</v>
      </c>
      <c r="H347" s="140">
        <v>14</v>
      </c>
      <c r="I347" s="141"/>
      <c r="J347" s="142">
        <f>ROUND(I347*H347,2)</f>
        <v>0</v>
      </c>
      <c r="K347" s="138" t="s">
        <v>1</v>
      </c>
      <c r="L347" s="32"/>
      <c r="M347" s="143" t="s">
        <v>1</v>
      </c>
      <c r="N347" s="144" t="s">
        <v>45</v>
      </c>
      <c r="P347" s="145">
        <f>O347*H347</f>
        <v>0</v>
      </c>
      <c r="Q347" s="145">
        <v>1.1E-4</v>
      </c>
      <c r="R347" s="145">
        <f>Q347*H347</f>
        <v>1.5400000000000001E-3</v>
      </c>
      <c r="S347" s="145">
        <v>0</v>
      </c>
      <c r="T347" s="146">
        <f>S347*H347</f>
        <v>0</v>
      </c>
      <c r="AR347" s="147" t="s">
        <v>594</v>
      </c>
      <c r="AT347" s="147" t="s">
        <v>280</v>
      </c>
      <c r="AU347" s="147" t="s">
        <v>90</v>
      </c>
      <c r="AY347" s="17" t="s">
        <v>277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88</v>
      </c>
      <c r="BK347" s="148">
        <f>ROUND(I347*H347,2)</f>
        <v>0</v>
      </c>
      <c r="BL347" s="17" t="s">
        <v>594</v>
      </c>
      <c r="BM347" s="147" t="s">
        <v>1392</v>
      </c>
    </row>
    <row r="348" spans="2:65" s="13" customFormat="1" ht="11.25">
      <c r="B348" s="156"/>
      <c r="D348" s="150" t="s">
        <v>285</v>
      </c>
      <c r="E348" s="157" t="s">
        <v>1</v>
      </c>
      <c r="F348" s="158" t="s">
        <v>1393</v>
      </c>
      <c r="H348" s="159">
        <v>13.333</v>
      </c>
      <c r="I348" s="160"/>
      <c r="L348" s="156"/>
      <c r="M348" s="161"/>
      <c r="T348" s="162"/>
      <c r="AT348" s="157" t="s">
        <v>285</v>
      </c>
      <c r="AU348" s="157" t="s">
        <v>90</v>
      </c>
      <c r="AV348" s="13" t="s">
        <v>90</v>
      </c>
      <c r="AW348" s="13" t="s">
        <v>36</v>
      </c>
      <c r="AX348" s="13" t="s">
        <v>80</v>
      </c>
      <c r="AY348" s="157" t="s">
        <v>277</v>
      </c>
    </row>
    <row r="349" spans="2:65" s="13" customFormat="1" ht="11.25">
      <c r="B349" s="156"/>
      <c r="D349" s="150" t="s">
        <v>285</v>
      </c>
      <c r="E349" s="157" t="s">
        <v>1</v>
      </c>
      <c r="F349" s="158" t="s">
        <v>1394</v>
      </c>
      <c r="H349" s="159">
        <v>14</v>
      </c>
      <c r="I349" s="160"/>
      <c r="L349" s="156"/>
      <c r="M349" s="161"/>
      <c r="T349" s="162"/>
      <c r="AT349" s="157" t="s">
        <v>285</v>
      </c>
      <c r="AU349" s="157" t="s">
        <v>90</v>
      </c>
      <c r="AV349" s="13" t="s">
        <v>90</v>
      </c>
      <c r="AW349" s="13" t="s">
        <v>36</v>
      </c>
      <c r="AX349" s="13" t="s">
        <v>88</v>
      </c>
      <c r="AY349" s="157" t="s">
        <v>277</v>
      </c>
    </row>
    <row r="350" spans="2:65" s="1" customFormat="1" ht="24.2" customHeight="1">
      <c r="B350" s="135"/>
      <c r="C350" s="136" t="s">
        <v>143</v>
      </c>
      <c r="D350" s="136" t="s">
        <v>280</v>
      </c>
      <c r="E350" s="137" t="s">
        <v>877</v>
      </c>
      <c r="F350" s="138" t="s">
        <v>878</v>
      </c>
      <c r="G350" s="139" t="s">
        <v>104</v>
      </c>
      <c r="H350" s="140">
        <v>40</v>
      </c>
      <c r="I350" s="141"/>
      <c r="J350" s="142">
        <f t="shared" ref="J350:J365" si="0">ROUND(I350*H350,2)</f>
        <v>0</v>
      </c>
      <c r="K350" s="138" t="s">
        <v>283</v>
      </c>
      <c r="L350" s="32"/>
      <c r="M350" s="143" t="s">
        <v>1</v>
      </c>
      <c r="N350" s="144" t="s">
        <v>45</v>
      </c>
      <c r="P350" s="145">
        <f t="shared" ref="P350:P365" si="1">O350*H350</f>
        <v>0</v>
      </c>
      <c r="Q350" s="145">
        <v>1.0000000000000001E-5</v>
      </c>
      <c r="R350" s="145">
        <f t="shared" ref="R350:R365" si="2">Q350*H350</f>
        <v>4.0000000000000002E-4</v>
      </c>
      <c r="S350" s="145">
        <v>0</v>
      </c>
      <c r="T350" s="146">
        <f t="shared" ref="T350:T365" si="3">S350*H350</f>
        <v>0</v>
      </c>
      <c r="AR350" s="147" t="s">
        <v>594</v>
      </c>
      <c r="AT350" s="147" t="s">
        <v>280</v>
      </c>
      <c r="AU350" s="147" t="s">
        <v>90</v>
      </c>
      <c r="AY350" s="17" t="s">
        <v>277</v>
      </c>
      <c r="BE350" s="148">
        <f t="shared" ref="BE350:BE365" si="4">IF(N350="základní",J350,0)</f>
        <v>0</v>
      </c>
      <c r="BF350" s="148">
        <f t="shared" ref="BF350:BF365" si="5">IF(N350="snížená",J350,0)</f>
        <v>0</v>
      </c>
      <c r="BG350" s="148">
        <f t="shared" ref="BG350:BG365" si="6">IF(N350="zákl. přenesená",J350,0)</f>
        <v>0</v>
      </c>
      <c r="BH350" s="148">
        <f t="shared" ref="BH350:BH365" si="7">IF(N350="sníž. přenesená",J350,0)</f>
        <v>0</v>
      </c>
      <c r="BI350" s="148">
        <f t="shared" ref="BI350:BI365" si="8">IF(N350="nulová",J350,0)</f>
        <v>0</v>
      </c>
      <c r="BJ350" s="17" t="s">
        <v>88</v>
      </c>
      <c r="BK350" s="148">
        <f t="shared" ref="BK350:BK365" si="9">ROUND(I350*H350,2)</f>
        <v>0</v>
      </c>
      <c r="BL350" s="17" t="s">
        <v>594</v>
      </c>
      <c r="BM350" s="147" t="s">
        <v>1395</v>
      </c>
    </row>
    <row r="351" spans="2:65" s="1" customFormat="1" ht="24.2" customHeight="1">
      <c r="B351" s="135"/>
      <c r="C351" s="136" t="s">
        <v>622</v>
      </c>
      <c r="D351" s="136" t="s">
        <v>280</v>
      </c>
      <c r="E351" s="137" t="s">
        <v>1396</v>
      </c>
      <c r="F351" s="138" t="s">
        <v>1397</v>
      </c>
      <c r="G351" s="139" t="s">
        <v>104</v>
      </c>
      <c r="H351" s="140">
        <v>38</v>
      </c>
      <c r="I351" s="141"/>
      <c r="J351" s="142">
        <f t="shared" si="0"/>
        <v>0</v>
      </c>
      <c r="K351" s="138" t="s">
        <v>283</v>
      </c>
      <c r="L351" s="32"/>
      <c r="M351" s="143" t="s">
        <v>1</v>
      </c>
      <c r="N351" s="144" t="s">
        <v>45</v>
      </c>
      <c r="P351" s="145">
        <f t="shared" si="1"/>
        <v>0</v>
      </c>
      <c r="Q351" s="145">
        <v>0</v>
      </c>
      <c r="R351" s="145">
        <f t="shared" si="2"/>
        <v>0</v>
      </c>
      <c r="S351" s="145">
        <v>0</v>
      </c>
      <c r="T351" s="146">
        <f t="shared" si="3"/>
        <v>0</v>
      </c>
      <c r="AR351" s="147" t="s">
        <v>594</v>
      </c>
      <c r="AT351" s="147" t="s">
        <v>280</v>
      </c>
      <c r="AU351" s="147" t="s">
        <v>90</v>
      </c>
      <c r="AY351" s="17" t="s">
        <v>277</v>
      </c>
      <c r="BE351" s="148">
        <f t="shared" si="4"/>
        <v>0</v>
      </c>
      <c r="BF351" s="148">
        <f t="shared" si="5"/>
        <v>0</v>
      </c>
      <c r="BG351" s="148">
        <f t="shared" si="6"/>
        <v>0</v>
      </c>
      <c r="BH351" s="148">
        <f t="shared" si="7"/>
        <v>0</v>
      </c>
      <c r="BI351" s="148">
        <f t="shared" si="8"/>
        <v>0</v>
      </c>
      <c r="BJ351" s="17" t="s">
        <v>88</v>
      </c>
      <c r="BK351" s="148">
        <f t="shared" si="9"/>
        <v>0</v>
      </c>
      <c r="BL351" s="17" t="s">
        <v>594</v>
      </c>
      <c r="BM351" s="147" t="s">
        <v>1398</v>
      </c>
    </row>
    <row r="352" spans="2:65" s="1" customFormat="1" ht="16.5" customHeight="1">
      <c r="B352" s="135"/>
      <c r="C352" s="180" t="s">
        <v>627</v>
      </c>
      <c r="D352" s="180" t="s">
        <v>395</v>
      </c>
      <c r="E352" s="181" t="s">
        <v>887</v>
      </c>
      <c r="F352" s="182" t="s">
        <v>1399</v>
      </c>
      <c r="G352" s="183" t="s">
        <v>104</v>
      </c>
      <c r="H352" s="184">
        <v>38</v>
      </c>
      <c r="I352" s="185"/>
      <c r="J352" s="186">
        <f t="shared" si="0"/>
        <v>0</v>
      </c>
      <c r="K352" s="182" t="s">
        <v>1</v>
      </c>
      <c r="L352" s="187"/>
      <c r="M352" s="188" t="s">
        <v>1</v>
      </c>
      <c r="N352" s="189" t="s">
        <v>45</v>
      </c>
      <c r="P352" s="145">
        <f t="shared" si="1"/>
        <v>0</v>
      </c>
      <c r="Q352" s="145">
        <v>0</v>
      </c>
      <c r="R352" s="145">
        <f t="shared" si="2"/>
        <v>0</v>
      </c>
      <c r="S352" s="145">
        <v>0</v>
      </c>
      <c r="T352" s="146">
        <f t="shared" si="3"/>
        <v>0</v>
      </c>
      <c r="AR352" s="147" t="s">
        <v>858</v>
      </c>
      <c r="AT352" s="147" t="s">
        <v>395</v>
      </c>
      <c r="AU352" s="147" t="s">
        <v>90</v>
      </c>
      <c r="AY352" s="17" t="s">
        <v>277</v>
      </c>
      <c r="BE352" s="148">
        <f t="shared" si="4"/>
        <v>0</v>
      </c>
      <c r="BF352" s="148">
        <f t="shared" si="5"/>
        <v>0</v>
      </c>
      <c r="BG352" s="148">
        <f t="shared" si="6"/>
        <v>0</v>
      </c>
      <c r="BH352" s="148">
        <f t="shared" si="7"/>
        <v>0</v>
      </c>
      <c r="BI352" s="148">
        <f t="shared" si="8"/>
        <v>0</v>
      </c>
      <c r="BJ352" s="17" t="s">
        <v>88</v>
      </c>
      <c r="BK352" s="148">
        <f t="shared" si="9"/>
        <v>0</v>
      </c>
      <c r="BL352" s="17" t="s">
        <v>594</v>
      </c>
      <c r="BM352" s="147" t="s">
        <v>1400</v>
      </c>
    </row>
    <row r="353" spans="2:65" s="1" customFormat="1" ht="24.2" customHeight="1">
      <c r="B353" s="135"/>
      <c r="C353" s="136" t="s">
        <v>630</v>
      </c>
      <c r="D353" s="136" t="s">
        <v>280</v>
      </c>
      <c r="E353" s="137" t="s">
        <v>1401</v>
      </c>
      <c r="F353" s="138" t="s">
        <v>1402</v>
      </c>
      <c r="G353" s="139" t="s">
        <v>104</v>
      </c>
      <c r="H353" s="140">
        <v>36.5</v>
      </c>
      <c r="I353" s="141"/>
      <c r="J353" s="142">
        <f t="shared" si="0"/>
        <v>0</v>
      </c>
      <c r="K353" s="138" t="s">
        <v>283</v>
      </c>
      <c r="L353" s="32"/>
      <c r="M353" s="143" t="s">
        <v>1</v>
      </c>
      <c r="N353" s="144" t="s">
        <v>45</v>
      </c>
      <c r="P353" s="145">
        <f t="shared" si="1"/>
        <v>0</v>
      </c>
      <c r="Q353" s="145">
        <v>0</v>
      </c>
      <c r="R353" s="145">
        <f t="shared" si="2"/>
        <v>0</v>
      </c>
      <c r="S353" s="145">
        <v>0</v>
      </c>
      <c r="T353" s="146">
        <f t="shared" si="3"/>
        <v>0</v>
      </c>
      <c r="AR353" s="147" t="s">
        <v>594</v>
      </c>
      <c r="AT353" s="147" t="s">
        <v>280</v>
      </c>
      <c r="AU353" s="147" t="s">
        <v>90</v>
      </c>
      <c r="AY353" s="17" t="s">
        <v>277</v>
      </c>
      <c r="BE353" s="148">
        <f t="shared" si="4"/>
        <v>0</v>
      </c>
      <c r="BF353" s="148">
        <f t="shared" si="5"/>
        <v>0</v>
      </c>
      <c r="BG353" s="148">
        <f t="shared" si="6"/>
        <v>0</v>
      </c>
      <c r="BH353" s="148">
        <f t="shared" si="7"/>
        <v>0</v>
      </c>
      <c r="BI353" s="148">
        <f t="shared" si="8"/>
        <v>0</v>
      </c>
      <c r="BJ353" s="17" t="s">
        <v>88</v>
      </c>
      <c r="BK353" s="148">
        <f t="shared" si="9"/>
        <v>0</v>
      </c>
      <c r="BL353" s="17" t="s">
        <v>594</v>
      </c>
      <c r="BM353" s="147" t="s">
        <v>1403</v>
      </c>
    </row>
    <row r="354" spans="2:65" s="1" customFormat="1" ht="24.2" customHeight="1">
      <c r="B354" s="135"/>
      <c r="C354" s="136" t="s">
        <v>636</v>
      </c>
      <c r="D354" s="136" t="s">
        <v>280</v>
      </c>
      <c r="E354" s="137" t="s">
        <v>1404</v>
      </c>
      <c r="F354" s="138" t="s">
        <v>1405</v>
      </c>
      <c r="G354" s="139" t="s">
        <v>787</v>
      </c>
      <c r="H354" s="140">
        <v>40</v>
      </c>
      <c r="I354" s="141"/>
      <c r="J354" s="142">
        <f t="shared" si="0"/>
        <v>0</v>
      </c>
      <c r="K354" s="138" t="s">
        <v>283</v>
      </c>
      <c r="L354" s="32"/>
      <c r="M354" s="143" t="s">
        <v>1</v>
      </c>
      <c r="N354" s="144" t="s">
        <v>45</v>
      </c>
      <c r="P354" s="145">
        <f t="shared" si="1"/>
        <v>0</v>
      </c>
      <c r="Q354" s="145">
        <v>0</v>
      </c>
      <c r="R354" s="145">
        <f t="shared" si="2"/>
        <v>0</v>
      </c>
      <c r="S354" s="145">
        <v>0</v>
      </c>
      <c r="T354" s="146">
        <f t="shared" si="3"/>
        <v>0</v>
      </c>
      <c r="AR354" s="147" t="s">
        <v>594</v>
      </c>
      <c r="AT354" s="147" t="s">
        <v>280</v>
      </c>
      <c r="AU354" s="147" t="s">
        <v>90</v>
      </c>
      <c r="AY354" s="17" t="s">
        <v>277</v>
      </c>
      <c r="BE354" s="148">
        <f t="shared" si="4"/>
        <v>0</v>
      </c>
      <c r="BF354" s="148">
        <f t="shared" si="5"/>
        <v>0</v>
      </c>
      <c r="BG354" s="148">
        <f t="shared" si="6"/>
        <v>0</v>
      </c>
      <c r="BH354" s="148">
        <f t="shared" si="7"/>
        <v>0</v>
      </c>
      <c r="BI354" s="148">
        <f t="shared" si="8"/>
        <v>0</v>
      </c>
      <c r="BJ354" s="17" t="s">
        <v>88</v>
      </c>
      <c r="BK354" s="148">
        <f t="shared" si="9"/>
        <v>0</v>
      </c>
      <c r="BL354" s="17" t="s">
        <v>594</v>
      </c>
      <c r="BM354" s="147" t="s">
        <v>1406</v>
      </c>
    </row>
    <row r="355" spans="2:65" s="1" customFormat="1" ht="16.5" customHeight="1">
      <c r="B355" s="135"/>
      <c r="C355" s="180" t="s">
        <v>640</v>
      </c>
      <c r="D355" s="180" t="s">
        <v>395</v>
      </c>
      <c r="E355" s="181" t="s">
        <v>1407</v>
      </c>
      <c r="F355" s="182" t="s">
        <v>1408</v>
      </c>
      <c r="G355" s="183" t="s">
        <v>787</v>
      </c>
      <c r="H355" s="184">
        <v>40</v>
      </c>
      <c r="I355" s="185"/>
      <c r="J355" s="186">
        <f t="shared" si="0"/>
        <v>0</v>
      </c>
      <c r="K355" s="182" t="s">
        <v>283</v>
      </c>
      <c r="L355" s="187"/>
      <c r="M355" s="188" t="s">
        <v>1</v>
      </c>
      <c r="N355" s="189" t="s">
        <v>45</v>
      </c>
      <c r="P355" s="145">
        <f t="shared" si="1"/>
        <v>0</v>
      </c>
      <c r="Q355" s="145">
        <v>5.0000000000000002E-5</v>
      </c>
      <c r="R355" s="145">
        <f t="shared" si="2"/>
        <v>2E-3</v>
      </c>
      <c r="S355" s="145">
        <v>0</v>
      </c>
      <c r="T355" s="146">
        <f t="shared" si="3"/>
        <v>0</v>
      </c>
      <c r="AR355" s="147" t="s">
        <v>858</v>
      </c>
      <c r="AT355" s="147" t="s">
        <v>395</v>
      </c>
      <c r="AU355" s="147" t="s">
        <v>90</v>
      </c>
      <c r="AY355" s="17" t="s">
        <v>277</v>
      </c>
      <c r="BE355" s="148">
        <f t="shared" si="4"/>
        <v>0</v>
      </c>
      <c r="BF355" s="148">
        <f t="shared" si="5"/>
        <v>0</v>
      </c>
      <c r="BG355" s="148">
        <f t="shared" si="6"/>
        <v>0</v>
      </c>
      <c r="BH355" s="148">
        <f t="shared" si="7"/>
        <v>0</v>
      </c>
      <c r="BI355" s="148">
        <f t="shared" si="8"/>
        <v>0</v>
      </c>
      <c r="BJ355" s="17" t="s">
        <v>88</v>
      </c>
      <c r="BK355" s="148">
        <f t="shared" si="9"/>
        <v>0</v>
      </c>
      <c r="BL355" s="17" t="s">
        <v>594</v>
      </c>
      <c r="BM355" s="147" t="s">
        <v>1409</v>
      </c>
    </row>
    <row r="356" spans="2:65" s="1" customFormat="1" ht="24.2" customHeight="1">
      <c r="B356" s="135"/>
      <c r="C356" s="136" t="s">
        <v>642</v>
      </c>
      <c r="D356" s="136" t="s">
        <v>280</v>
      </c>
      <c r="E356" s="137" t="s">
        <v>1410</v>
      </c>
      <c r="F356" s="138" t="s">
        <v>1411</v>
      </c>
      <c r="G356" s="139" t="s">
        <v>787</v>
      </c>
      <c r="H356" s="140">
        <v>2</v>
      </c>
      <c r="I356" s="141"/>
      <c r="J356" s="142">
        <f t="shared" si="0"/>
        <v>0</v>
      </c>
      <c r="K356" s="138" t="s">
        <v>283</v>
      </c>
      <c r="L356" s="32"/>
      <c r="M356" s="143" t="s">
        <v>1</v>
      </c>
      <c r="N356" s="144" t="s">
        <v>45</v>
      </c>
      <c r="P356" s="145">
        <f t="shared" si="1"/>
        <v>0</v>
      </c>
      <c r="Q356" s="145">
        <v>0</v>
      </c>
      <c r="R356" s="145">
        <f t="shared" si="2"/>
        <v>0</v>
      </c>
      <c r="S356" s="145">
        <v>0</v>
      </c>
      <c r="T356" s="146">
        <f t="shared" si="3"/>
        <v>0</v>
      </c>
      <c r="AR356" s="147" t="s">
        <v>594</v>
      </c>
      <c r="AT356" s="147" t="s">
        <v>280</v>
      </c>
      <c r="AU356" s="147" t="s">
        <v>90</v>
      </c>
      <c r="AY356" s="17" t="s">
        <v>277</v>
      </c>
      <c r="BE356" s="148">
        <f t="shared" si="4"/>
        <v>0</v>
      </c>
      <c r="BF356" s="148">
        <f t="shared" si="5"/>
        <v>0</v>
      </c>
      <c r="BG356" s="148">
        <f t="shared" si="6"/>
        <v>0</v>
      </c>
      <c r="BH356" s="148">
        <f t="shared" si="7"/>
        <v>0</v>
      </c>
      <c r="BI356" s="148">
        <f t="shared" si="8"/>
        <v>0</v>
      </c>
      <c r="BJ356" s="17" t="s">
        <v>88</v>
      </c>
      <c r="BK356" s="148">
        <f t="shared" si="9"/>
        <v>0</v>
      </c>
      <c r="BL356" s="17" t="s">
        <v>594</v>
      </c>
      <c r="BM356" s="147" t="s">
        <v>1412</v>
      </c>
    </row>
    <row r="357" spans="2:65" s="1" customFormat="1" ht="24.2" customHeight="1">
      <c r="B357" s="135"/>
      <c r="C357" s="180" t="s">
        <v>645</v>
      </c>
      <c r="D357" s="180" t="s">
        <v>395</v>
      </c>
      <c r="E357" s="181" t="s">
        <v>1413</v>
      </c>
      <c r="F357" s="182" t="s">
        <v>1414</v>
      </c>
      <c r="G357" s="183" t="s">
        <v>787</v>
      </c>
      <c r="H357" s="184">
        <v>2</v>
      </c>
      <c r="I357" s="185"/>
      <c r="J357" s="186">
        <f t="shared" si="0"/>
        <v>0</v>
      </c>
      <c r="K357" s="182" t="s">
        <v>283</v>
      </c>
      <c r="L357" s="187"/>
      <c r="M357" s="188" t="s">
        <v>1</v>
      </c>
      <c r="N357" s="189" t="s">
        <v>45</v>
      </c>
      <c r="P357" s="145">
        <f t="shared" si="1"/>
        <v>0</v>
      </c>
      <c r="Q357" s="145">
        <v>1.3999999999999999E-4</v>
      </c>
      <c r="R357" s="145">
        <f t="shared" si="2"/>
        <v>2.7999999999999998E-4</v>
      </c>
      <c r="S357" s="145">
        <v>0</v>
      </c>
      <c r="T357" s="146">
        <f t="shared" si="3"/>
        <v>0</v>
      </c>
      <c r="AR357" s="147" t="s">
        <v>858</v>
      </c>
      <c r="AT357" s="147" t="s">
        <v>395</v>
      </c>
      <c r="AU357" s="147" t="s">
        <v>90</v>
      </c>
      <c r="AY357" s="17" t="s">
        <v>277</v>
      </c>
      <c r="BE357" s="148">
        <f t="shared" si="4"/>
        <v>0</v>
      </c>
      <c r="BF357" s="148">
        <f t="shared" si="5"/>
        <v>0</v>
      </c>
      <c r="BG357" s="148">
        <f t="shared" si="6"/>
        <v>0</v>
      </c>
      <c r="BH357" s="148">
        <f t="shared" si="7"/>
        <v>0</v>
      </c>
      <c r="BI357" s="148">
        <f t="shared" si="8"/>
        <v>0</v>
      </c>
      <c r="BJ357" s="17" t="s">
        <v>88</v>
      </c>
      <c r="BK357" s="148">
        <f t="shared" si="9"/>
        <v>0</v>
      </c>
      <c r="BL357" s="17" t="s">
        <v>594</v>
      </c>
      <c r="BM357" s="147" t="s">
        <v>1415</v>
      </c>
    </row>
    <row r="358" spans="2:65" s="1" customFormat="1" ht="24.2" customHeight="1">
      <c r="B358" s="135"/>
      <c r="C358" s="136" t="s">
        <v>647</v>
      </c>
      <c r="D358" s="136" t="s">
        <v>280</v>
      </c>
      <c r="E358" s="137" t="s">
        <v>1416</v>
      </c>
      <c r="F358" s="138" t="s">
        <v>1417</v>
      </c>
      <c r="G358" s="139" t="s">
        <v>104</v>
      </c>
      <c r="H358" s="140">
        <v>41</v>
      </c>
      <c r="I358" s="141"/>
      <c r="J358" s="142">
        <f t="shared" si="0"/>
        <v>0</v>
      </c>
      <c r="K358" s="138" t="s">
        <v>283</v>
      </c>
      <c r="L358" s="32"/>
      <c r="M358" s="143" t="s">
        <v>1</v>
      </c>
      <c r="N358" s="144" t="s">
        <v>45</v>
      </c>
      <c r="P358" s="145">
        <f t="shared" si="1"/>
        <v>0</v>
      </c>
      <c r="Q358" s="145">
        <v>0</v>
      </c>
      <c r="R358" s="145">
        <f t="shared" si="2"/>
        <v>0</v>
      </c>
      <c r="S358" s="145">
        <v>0</v>
      </c>
      <c r="T358" s="146">
        <f t="shared" si="3"/>
        <v>0</v>
      </c>
      <c r="AR358" s="147" t="s">
        <v>594</v>
      </c>
      <c r="AT358" s="147" t="s">
        <v>280</v>
      </c>
      <c r="AU358" s="147" t="s">
        <v>90</v>
      </c>
      <c r="AY358" s="17" t="s">
        <v>277</v>
      </c>
      <c r="BE358" s="148">
        <f t="shared" si="4"/>
        <v>0</v>
      </c>
      <c r="BF358" s="148">
        <f t="shared" si="5"/>
        <v>0</v>
      </c>
      <c r="BG358" s="148">
        <f t="shared" si="6"/>
        <v>0</v>
      </c>
      <c r="BH358" s="148">
        <f t="shared" si="7"/>
        <v>0</v>
      </c>
      <c r="BI358" s="148">
        <f t="shared" si="8"/>
        <v>0</v>
      </c>
      <c r="BJ358" s="17" t="s">
        <v>88</v>
      </c>
      <c r="BK358" s="148">
        <f t="shared" si="9"/>
        <v>0</v>
      </c>
      <c r="BL358" s="17" t="s">
        <v>594</v>
      </c>
      <c r="BM358" s="147" t="s">
        <v>1418</v>
      </c>
    </row>
    <row r="359" spans="2:65" s="1" customFormat="1" ht="16.5" customHeight="1">
      <c r="B359" s="135"/>
      <c r="C359" s="180" t="s">
        <v>650</v>
      </c>
      <c r="D359" s="180" t="s">
        <v>395</v>
      </c>
      <c r="E359" s="181" t="s">
        <v>916</v>
      </c>
      <c r="F359" s="182" t="s">
        <v>1419</v>
      </c>
      <c r="G359" s="183" t="s">
        <v>104</v>
      </c>
      <c r="H359" s="184">
        <v>41</v>
      </c>
      <c r="I359" s="185"/>
      <c r="J359" s="186">
        <f t="shared" si="0"/>
        <v>0</v>
      </c>
      <c r="K359" s="182" t="s">
        <v>1</v>
      </c>
      <c r="L359" s="187"/>
      <c r="M359" s="188" t="s">
        <v>1</v>
      </c>
      <c r="N359" s="189" t="s">
        <v>45</v>
      </c>
      <c r="P359" s="145">
        <f t="shared" si="1"/>
        <v>0</v>
      </c>
      <c r="Q359" s="145">
        <v>0</v>
      </c>
      <c r="R359" s="145">
        <f t="shared" si="2"/>
        <v>0</v>
      </c>
      <c r="S359" s="145">
        <v>0</v>
      </c>
      <c r="T359" s="146">
        <f t="shared" si="3"/>
        <v>0</v>
      </c>
      <c r="AR359" s="147" t="s">
        <v>858</v>
      </c>
      <c r="AT359" s="147" t="s">
        <v>395</v>
      </c>
      <c r="AU359" s="147" t="s">
        <v>90</v>
      </c>
      <c r="AY359" s="17" t="s">
        <v>277</v>
      </c>
      <c r="BE359" s="148">
        <f t="shared" si="4"/>
        <v>0</v>
      </c>
      <c r="BF359" s="148">
        <f t="shared" si="5"/>
        <v>0</v>
      </c>
      <c r="BG359" s="148">
        <f t="shared" si="6"/>
        <v>0</v>
      </c>
      <c r="BH359" s="148">
        <f t="shared" si="7"/>
        <v>0</v>
      </c>
      <c r="BI359" s="148">
        <f t="shared" si="8"/>
        <v>0</v>
      </c>
      <c r="BJ359" s="17" t="s">
        <v>88</v>
      </c>
      <c r="BK359" s="148">
        <f t="shared" si="9"/>
        <v>0</v>
      </c>
      <c r="BL359" s="17" t="s">
        <v>594</v>
      </c>
      <c r="BM359" s="147" t="s">
        <v>1420</v>
      </c>
    </row>
    <row r="360" spans="2:65" s="1" customFormat="1" ht="24.2" customHeight="1">
      <c r="B360" s="135"/>
      <c r="C360" s="136" t="s">
        <v>656</v>
      </c>
      <c r="D360" s="136" t="s">
        <v>280</v>
      </c>
      <c r="E360" s="137" t="s">
        <v>1421</v>
      </c>
      <c r="F360" s="138" t="s">
        <v>1422</v>
      </c>
      <c r="G360" s="139" t="s">
        <v>787</v>
      </c>
      <c r="H360" s="140">
        <v>10</v>
      </c>
      <c r="I360" s="141"/>
      <c r="J360" s="142">
        <f t="shared" si="0"/>
        <v>0</v>
      </c>
      <c r="K360" s="138" t="s">
        <v>283</v>
      </c>
      <c r="L360" s="32"/>
      <c r="M360" s="143" t="s">
        <v>1</v>
      </c>
      <c r="N360" s="144" t="s">
        <v>45</v>
      </c>
      <c r="P360" s="145">
        <f t="shared" si="1"/>
        <v>0</v>
      </c>
      <c r="Q360" s="145">
        <v>0</v>
      </c>
      <c r="R360" s="145">
        <f t="shared" si="2"/>
        <v>0</v>
      </c>
      <c r="S360" s="145">
        <v>0</v>
      </c>
      <c r="T360" s="146">
        <f t="shared" si="3"/>
        <v>0</v>
      </c>
      <c r="AR360" s="147" t="s">
        <v>594</v>
      </c>
      <c r="AT360" s="147" t="s">
        <v>280</v>
      </c>
      <c r="AU360" s="147" t="s">
        <v>90</v>
      </c>
      <c r="AY360" s="17" t="s">
        <v>277</v>
      </c>
      <c r="BE360" s="148">
        <f t="shared" si="4"/>
        <v>0</v>
      </c>
      <c r="BF360" s="148">
        <f t="shared" si="5"/>
        <v>0</v>
      </c>
      <c r="BG360" s="148">
        <f t="shared" si="6"/>
        <v>0</v>
      </c>
      <c r="BH360" s="148">
        <f t="shared" si="7"/>
        <v>0</v>
      </c>
      <c r="BI360" s="148">
        <f t="shared" si="8"/>
        <v>0</v>
      </c>
      <c r="BJ360" s="17" t="s">
        <v>88</v>
      </c>
      <c r="BK360" s="148">
        <f t="shared" si="9"/>
        <v>0</v>
      </c>
      <c r="BL360" s="17" t="s">
        <v>594</v>
      </c>
      <c r="BM360" s="147" t="s">
        <v>1423</v>
      </c>
    </row>
    <row r="361" spans="2:65" s="1" customFormat="1" ht="16.5" customHeight="1">
      <c r="B361" s="135"/>
      <c r="C361" s="180" t="s">
        <v>658</v>
      </c>
      <c r="D361" s="180" t="s">
        <v>395</v>
      </c>
      <c r="E361" s="181" t="s">
        <v>924</v>
      </c>
      <c r="F361" s="182" t="s">
        <v>1424</v>
      </c>
      <c r="G361" s="183" t="s">
        <v>787</v>
      </c>
      <c r="H361" s="184">
        <v>2</v>
      </c>
      <c r="I361" s="185"/>
      <c r="J361" s="186">
        <f t="shared" si="0"/>
        <v>0</v>
      </c>
      <c r="K361" s="182" t="s">
        <v>1</v>
      </c>
      <c r="L361" s="187"/>
      <c r="M361" s="188" t="s">
        <v>1</v>
      </c>
      <c r="N361" s="189" t="s">
        <v>45</v>
      </c>
      <c r="P361" s="145">
        <f t="shared" si="1"/>
        <v>0</v>
      </c>
      <c r="Q361" s="145">
        <v>0</v>
      </c>
      <c r="R361" s="145">
        <f t="shared" si="2"/>
        <v>0</v>
      </c>
      <c r="S361" s="145">
        <v>0</v>
      </c>
      <c r="T361" s="146">
        <f t="shared" si="3"/>
        <v>0</v>
      </c>
      <c r="AR361" s="147" t="s">
        <v>858</v>
      </c>
      <c r="AT361" s="147" t="s">
        <v>395</v>
      </c>
      <c r="AU361" s="147" t="s">
        <v>90</v>
      </c>
      <c r="AY361" s="17" t="s">
        <v>277</v>
      </c>
      <c r="BE361" s="148">
        <f t="shared" si="4"/>
        <v>0</v>
      </c>
      <c r="BF361" s="148">
        <f t="shared" si="5"/>
        <v>0</v>
      </c>
      <c r="BG361" s="148">
        <f t="shared" si="6"/>
        <v>0</v>
      </c>
      <c r="BH361" s="148">
        <f t="shared" si="7"/>
        <v>0</v>
      </c>
      <c r="BI361" s="148">
        <f t="shared" si="8"/>
        <v>0</v>
      </c>
      <c r="BJ361" s="17" t="s">
        <v>88</v>
      </c>
      <c r="BK361" s="148">
        <f t="shared" si="9"/>
        <v>0</v>
      </c>
      <c r="BL361" s="17" t="s">
        <v>594</v>
      </c>
      <c r="BM361" s="147" t="s">
        <v>1425</v>
      </c>
    </row>
    <row r="362" spans="2:65" s="1" customFormat="1" ht="16.5" customHeight="1">
      <c r="B362" s="135"/>
      <c r="C362" s="180" t="s">
        <v>660</v>
      </c>
      <c r="D362" s="180" t="s">
        <v>395</v>
      </c>
      <c r="E362" s="181" t="s">
        <v>928</v>
      </c>
      <c r="F362" s="182" t="s">
        <v>1426</v>
      </c>
      <c r="G362" s="183" t="s">
        <v>787</v>
      </c>
      <c r="H362" s="184">
        <v>6</v>
      </c>
      <c r="I362" s="185"/>
      <c r="J362" s="186">
        <f t="shared" si="0"/>
        <v>0</v>
      </c>
      <c r="K362" s="182" t="s">
        <v>1</v>
      </c>
      <c r="L362" s="187"/>
      <c r="M362" s="188" t="s">
        <v>1</v>
      </c>
      <c r="N362" s="189" t="s">
        <v>45</v>
      </c>
      <c r="P362" s="145">
        <f t="shared" si="1"/>
        <v>0</v>
      </c>
      <c r="Q362" s="145">
        <v>0</v>
      </c>
      <c r="R362" s="145">
        <f t="shared" si="2"/>
        <v>0</v>
      </c>
      <c r="S362" s="145">
        <v>0</v>
      </c>
      <c r="T362" s="146">
        <f t="shared" si="3"/>
        <v>0</v>
      </c>
      <c r="AR362" s="147" t="s">
        <v>858</v>
      </c>
      <c r="AT362" s="147" t="s">
        <v>395</v>
      </c>
      <c r="AU362" s="147" t="s">
        <v>90</v>
      </c>
      <c r="AY362" s="17" t="s">
        <v>277</v>
      </c>
      <c r="BE362" s="148">
        <f t="shared" si="4"/>
        <v>0</v>
      </c>
      <c r="BF362" s="148">
        <f t="shared" si="5"/>
        <v>0</v>
      </c>
      <c r="BG362" s="148">
        <f t="shared" si="6"/>
        <v>0</v>
      </c>
      <c r="BH362" s="148">
        <f t="shared" si="7"/>
        <v>0</v>
      </c>
      <c r="BI362" s="148">
        <f t="shared" si="8"/>
        <v>0</v>
      </c>
      <c r="BJ362" s="17" t="s">
        <v>88</v>
      </c>
      <c r="BK362" s="148">
        <f t="shared" si="9"/>
        <v>0</v>
      </c>
      <c r="BL362" s="17" t="s">
        <v>594</v>
      </c>
      <c r="BM362" s="147" t="s">
        <v>1427</v>
      </c>
    </row>
    <row r="363" spans="2:65" s="1" customFormat="1" ht="16.5" customHeight="1">
      <c r="B363" s="135"/>
      <c r="C363" s="180" t="s">
        <v>663</v>
      </c>
      <c r="D363" s="180" t="s">
        <v>395</v>
      </c>
      <c r="E363" s="181" t="s">
        <v>932</v>
      </c>
      <c r="F363" s="182" t="s">
        <v>1428</v>
      </c>
      <c r="G363" s="183" t="s">
        <v>787</v>
      </c>
      <c r="H363" s="184">
        <v>2</v>
      </c>
      <c r="I363" s="185"/>
      <c r="J363" s="186">
        <f t="shared" si="0"/>
        <v>0</v>
      </c>
      <c r="K363" s="182" t="s">
        <v>1</v>
      </c>
      <c r="L363" s="187"/>
      <c r="M363" s="188" t="s">
        <v>1</v>
      </c>
      <c r="N363" s="189" t="s">
        <v>45</v>
      </c>
      <c r="P363" s="145">
        <f t="shared" si="1"/>
        <v>0</v>
      </c>
      <c r="Q363" s="145">
        <v>0</v>
      </c>
      <c r="R363" s="145">
        <f t="shared" si="2"/>
        <v>0</v>
      </c>
      <c r="S363" s="145">
        <v>0</v>
      </c>
      <c r="T363" s="146">
        <f t="shared" si="3"/>
        <v>0</v>
      </c>
      <c r="AR363" s="147" t="s">
        <v>858</v>
      </c>
      <c r="AT363" s="147" t="s">
        <v>395</v>
      </c>
      <c r="AU363" s="147" t="s">
        <v>90</v>
      </c>
      <c r="AY363" s="17" t="s">
        <v>277</v>
      </c>
      <c r="BE363" s="148">
        <f t="shared" si="4"/>
        <v>0</v>
      </c>
      <c r="BF363" s="148">
        <f t="shared" si="5"/>
        <v>0</v>
      </c>
      <c r="BG363" s="148">
        <f t="shared" si="6"/>
        <v>0</v>
      </c>
      <c r="BH363" s="148">
        <f t="shared" si="7"/>
        <v>0</v>
      </c>
      <c r="BI363" s="148">
        <f t="shared" si="8"/>
        <v>0</v>
      </c>
      <c r="BJ363" s="17" t="s">
        <v>88</v>
      </c>
      <c r="BK363" s="148">
        <f t="shared" si="9"/>
        <v>0</v>
      </c>
      <c r="BL363" s="17" t="s">
        <v>594</v>
      </c>
      <c r="BM363" s="147" t="s">
        <v>1429</v>
      </c>
    </row>
    <row r="364" spans="2:65" s="1" customFormat="1" ht="16.5" customHeight="1">
      <c r="B364" s="135"/>
      <c r="C364" s="180" t="s">
        <v>666</v>
      </c>
      <c r="D364" s="180" t="s">
        <v>395</v>
      </c>
      <c r="E364" s="181" t="s">
        <v>1430</v>
      </c>
      <c r="F364" s="182" t="s">
        <v>1431</v>
      </c>
      <c r="G364" s="183" t="s">
        <v>990</v>
      </c>
      <c r="H364" s="184">
        <v>1</v>
      </c>
      <c r="I364" s="185"/>
      <c r="J364" s="186">
        <f t="shared" si="0"/>
        <v>0</v>
      </c>
      <c r="K364" s="182" t="s">
        <v>1</v>
      </c>
      <c r="L364" s="187"/>
      <c r="M364" s="188" t="s">
        <v>1</v>
      </c>
      <c r="N364" s="189" t="s">
        <v>45</v>
      </c>
      <c r="P364" s="145">
        <f t="shared" si="1"/>
        <v>0</v>
      </c>
      <c r="Q364" s="145">
        <v>0</v>
      </c>
      <c r="R364" s="145">
        <f t="shared" si="2"/>
        <v>0</v>
      </c>
      <c r="S364" s="145">
        <v>0</v>
      </c>
      <c r="T364" s="146">
        <f t="shared" si="3"/>
        <v>0</v>
      </c>
      <c r="AR364" s="147" t="s">
        <v>858</v>
      </c>
      <c r="AT364" s="147" t="s">
        <v>395</v>
      </c>
      <c r="AU364" s="147" t="s">
        <v>90</v>
      </c>
      <c r="AY364" s="17" t="s">
        <v>277</v>
      </c>
      <c r="BE364" s="148">
        <f t="shared" si="4"/>
        <v>0</v>
      </c>
      <c r="BF364" s="148">
        <f t="shared" si="5"/>
        <v>0</v>
      </c>
      <c r="BG364" s="148">
        <f t="shared" si="6"/>
        <v>0</v>
      </c>
      <c r="BH364" s="148">
        <f t="shared" si="7"/>
        <v>0</v>
      </c>
      <c r="BI364" s="148">
        <f t="shared" si="8"/>
        <v>0</v>
      </c>
      <c r="BJ364" s="17" t="s">
        <v>88</v>
      </c>
      <c r="BK364" s="148">
        <f t="shared" si="9"/>
        <v>0</v>
      </c>
      <c r="BL364" s="17" t="s">
        <v>594</v>
      </c>
      <c r="BM364" s="147" t="s">
        <v>1432</v>
      </c>
    </row>
    <row r="365" spans="2:65" s="1" customFormat="1" ht="16.5" customHeight="1">
      <c r="B365" s="135"/>
      <c r="C365" s="136" t="s">
        <v>668</v>
      </c>
      <c r="D365" s="136" t="s">
        <v>280</v>
      </c>
      <c r="E365" s="137" t="s">
        <v>1007</v>
      </c>
      <c r="F365" s="138" t="s">
        <v>1008</v>
      </c>
      <c r="G365" s="139" t="s">
        <v>990</v>
      </c>
      <c r="H365" s="140">
        <v>1</v>
      </c>
      <c r="I365" s="141"/>
      <c r="J365" s="142">
        <f t="shared" si="0"/>
        <v>0</v>
      </c>
      <c r="K365" s="138" t="s">
        <v>1</v>
      </c>
      <c r="L365" s="32"/>
      <c r="M365" s="143" t="s">
        <v>1</v>
      </c>
      <c r="N365" s="144" t="s">
        <v>45</v>
      </c>
      <c r="P365" s="145">
        <f t="shared" si="1"/>
        <v>0</v>
      </c>
      <c r="Q365" s="145">
        <v>0</v>
      </c>
      <c r="R365" s="145">
        <f t="shared" si="2"/>
        <v>0</v>
      </c>
      <c r="S365" s="145">
        <v>0</v>
      </c>
      <c r="T365" s="146">
        <f t="shared" si="3"/>
        <v>0</v>
      </c>
      <c r="AR365" s="147" t="s">
        <v>594</v>
      </c>
      <c r="AT365" s="147" t="s">
        <v>280</v>
      </c>
      <c r="AU365" s="147" t="s">
        <v>90</v>
      </c>
      <c r="AY365" s="17" t="s">
        <v>277</v>
      </c>
      <c r="BE365" s="148">
        <f t="shared" si="4"/>
        <v>0</v>
      </c>
      <c r="BF365" s="148">
        <f t="shared" si="5"/>
        <v>0</v>
      </c>
      <c r="BG365" s="148">
        <f t="shared" si="6"/>
        <v>0</v>
      </c>
      <c r="BH365" s="148">
        <f t="shared" si="7"/>
        <v>0</v>
      </c>
      <c r="BI365" s="148">
        <f t="shared" si="8"/>
        <v>0</v>
      </c>
      <c r="BJ365" s="17" t="s">
        <v>88</v>
      </c>
      <c r="BK365" s="148">
        <f t="shared" si="9"/>
        <v>0</v>
      </c>
      <c r="BL365" s="17" t="s">
        <v>594</v>
      </c>
      <c r="BM365" s="147" t="s">
        <v>1433</v>
      </c>
    </row>
    <row r="366" spans="2:65" s="11" customFormat="1" ht="22.9" customHeight="1">
      <c r="B366" s="124"/>
      <c r="D366" s="125" t="s">
        <v>79</v>
      </c>
      <c r="E366" s="133" t="s">
        <v>1014</v>
      </c>
      <c r="F366" s="133" t="s">
        <v>1015</v>
      </c>
      <c r="I366" s="127"/>
      <c r="J366" s="134">
        <f>BK366</f>
        <v>0</v>
      </c>
      <c r="L366" s="124"/>
      <c r="M366" s="128"/>
      <c r="P366" s="129">
        <f>SUM(P367:P380)</f>
        <v>0</v>
      </c>
      <c r="R366" s="129">
        <f>SUM(R367:R380)</f>
        <v>2.6800000000000001E-3</v>
      </c>
      <c r="T366" s="130">
        <f>SUM(T367:T380)</f>
        <v>0</v>
      </c>
      <c r="AR366" s="125" t="s">
        <v>291</v>
      </c>
      <c r="AT366" s="131" t="s">
        <v>79</v>
      </c>
      <c r="AU366" s="131" t="s">
        <v>88</v>
      </c>
      <c r="AY366" s="125" t="s">
        <v>277</v>
      </c>
      <c r="BK366" s="132">
        <f>SUM(BK367:BK380)</f>
        <v>0</v>
      </c>
    </row>
    <row r="367" spans="2:65" s="1" customFormat="1" ht="24.2" customHeight="1">
      <c r="B367" s="135"/>
      <c r="C367" s="136" t="s">
        <v>670</v>
      </c>
      <c r="D367" s="136" t="s">
        <v>280</v>
      </c>
      <c r="E367" s="137" t="s">
        <v>963</v>
      </c>
      <c r="F367" s="138" t="s">
        <v>964</v>
      </c>
      <c r="G367" s="139" t="s">
        <v>787</v>
      </c>
      <c r="H367" s="140">
        <v>2</v>
      </c>
      <c r="I367" s="141"/>
      <c r="J367" s="142">
        <f t="shared" ref="J367:J378" si="10">ROUND(I367*H367,2)</f>
        <v>0</v>
      </c>
      <c r="K367" s="138" t="s">
        <v>1</v>
      </c>
      <c r="L367" s="32"/>
      <c r="M367" s="143" t="s">
        <v>1</v>
      </c>
      <c r="N367" s="144" t="s">
        <v>45</v>
      </c>
      <c r="P367" s="145">
        <f t="shared" ref="P367:P378" si="11">O367*H367</f>
        <v>0</v>
      </c>
      <c r="Q367" s="145">
        <v>2.0000000000000002E-5</v>
      </c>
      <c r="R367" s="145">
        <f t="shared" ref="R367:R378" si="12">Q367*H367</f>
        <v>4.0000000000000003E-5</v>
      </c>
      <c r="S367" s="145">
        <v>0</v>
      </c>
      <c r="T367" s="146">
        <f t="shared" ref="T367:T378" si="13">S367*H367</f>
        <v>0</v>
      </c>
      <c r="AR367" s="147" t="s">
        <v>594</v>
      </c>
      <c r="AT367" s="147" t="s">
        <v>280</v>
      </c>
      <c r="AU367" s="147" t="s">
        <v>90</v>
      </c>
      <c r="AY367" s="17" t="s">
        <v>277</v>
      </c>
      <c r="BE367" s="148">
        <f t="shared" ref="BE367:BE378" si="14">IF(N367="základní",J367,0)</f>
        <v>0</v>
      </c>
      <c r="BF367" s="148">
        <f t="shared" ref="BF367:BF378" si="15">IF(N367="snížená",J367,0)</f>
        <v>0</v>
      </c>
      <c r="BG367" s="148">
        <f t="shared" ref="BG367:BG378" si="16">IF(N367="zákl. přenesená",J367,0)</f>
        <v>0</v>
      </c>
      <c r="BH367" s="148">
        <f t="shared" ref="BH367:BH378" si="17">IF(N367="sníž. přenesená",J367,0)</f>
        <v>0</v>
      </c>
      <c r="BI367" s="148">
        <f t="shared" ref="BI367:BI378" si="18">IF(N367="nulová",J367,0)</f>
        <v>0</v>
      </c>
      <c r="BJ367" s="17" t="s">
        <v>88</v>
      </c>
      <c r="BK367" s="148">
        <f t="shared" ref="BK367:BK378" si="19">ROUND(I367*H367,2)</f>
        <v>0</v>
      </c>
      <c r="BL367" s="17" t="s">
        <v>594</v>
      </c>
      <c r="BM367" s="147" t="s">
        <v>1434</v>
      </c>
    </row>
    <row r="368" spans="2:65" s="1" customFormat="1" ht="24.2" customHeight="1">
      <c r="B368" s="135"/>
      <c r="C368" s="136" t="s">
        <v>672</v>
      </c>
      <c r="D368" s="136" t="s">
        <v>280</v>
      </c>
      <c r="E368" s="137" t="s">
        <v>1416</v>
      </c>
      <c r="F368" s="138" t="s">
        <v>1417</v>
      </c>
      <c r="G368" s="139" t="s">
        <v>104</v>
      </c>
      <c r="H368" s="140">
        <v>55</v>
      </c>
      <c r="I368" s="141"/>
      <c r="J368" s="142">
        <f t="shared" si="10"/>
        <v>0</v>
      </c>
      <c r="K368" s="138" t="s">
        <v>283</v>
      </c>
      <c r="L368" s="32"/>
      <c r="M368" s="143" t="s">
        <v>1</v>
      </c>
      <c r="N368" s="144" t="s">
        <v>45</v>
      </c>
      <c r="P368" s="145">
        <f t="shared" si="11"/>
        <v>0</v>
      </c>
      <c r="Q368" s="145">
        <v>0</v>
      </c>
      <c r="R368" s="145">
        <f t="shared" si="12"/>
        <v>0</v>
      </c>
      <c r="S368" s="145">
        <v>0</v>
      </c>
      <c r="T368" s="146">
        <f t="shared" si="13"/>
        <v>0</v>
      </c>
      <c r="AR368" s="147" t="s">
        <v>594</v>
      </c>
      <c r="AT368" s="147" t="s">
        <v>280</v>
      </c>
      <c r="AU368" s="147" t="s">
        <v>90</v>
      </c>
      <c r="AY368" s="17" t="s">
        <v>277</v>
      </c>
      <c r="BE368" s="148">
        <f t="shared" si="14"/>
        <v>0</v>
      </c>
      <c r="BF368" s="148">
        <f t="shared" si="15"/>
        <v>0</v>
      </c>
      <c r="BG368" s="148">
        <f t="shared" si="16"/>
        <v>0</v>
      </c>
      <c r="BH368" s="148">
        <f t="shared" si="17"/>
        <v>0</v>
      </c>
      <c r="BI368" s="148">
        <f t="shared" si="18"/>
        <v>0</v>
      </c>
      <c r="BJ368" s="17" t="s">
        <v>88</v>
      </c>
      <c r="BK368" s="148">
        <f t="shared" si="19"/>
        <v>0</v>
      </c>
      <c r="BL368" s="17" t="s">
        <v>594</v>
      </c>
      <c r="BM368" s="147" t="s">
        <v>1435</v>
      </c>
    </row>
    <row r="369" spans="2:65" s="1" customFormat="1" ht="16.5" customHeight="1">
      <c r="B369" s="135"/>
      <c r="C369" s="180" t="s">
        <v>676</v>
      </c>
      <c r="D369" s="180" t="s">
        <v>395</v>
      </c>
      <c r="E369" s="181" t="s">
        <v>980</v>
      </c>
      <c r="F369" s="182" t="s">
        <v>1436</v>
      </c>
      <c r="G369" s="183" t="s">
        <v>104</v>
      </c>
      <c r="H369" s="184">
        <v>55</v>
      </c>
      <c r="I369" s="185"/>
      <c r="J369" s="186">
        <f t="shared" si="10"/>
        <v>0</v>
      </c>
      <c r="K369" s="182" t="s">
        <v>1</v>
      </c>
      <c r="L369" s="187"/>
      <c r="M369" s="188" t="s">
        <v>1</v>
      </c>
      <c r="N369" s="189" t="s">
        <v>45</v>
      </c>
      <c r="P369" s="145">
        <f t="shared" si="11"/>
        <v>0</v>
      </c>
      <c r="Q369" s="145">
        <v>0</v>
      </c>
      <c r="R369" s="145">
        <f t="shared" si="12"/>
        <v>0</v>
      </c>
      <c r="S369" s="145">
        <v>0</v>
      </c>
      <c r="T369" s="146">
        <f t="shared" si="13"/>
        <v>0</v>
      </c>
      <c r="AR369" s="147" t="s">
        <v>858</v>
      </c>
      <c r="AT369" s="147" t="s">
        <v>395</v>
      </c>
      <c r="AU369" s="147" t="s">
        <v>90</v>
      </c>
      <c r="AY369" s="17" t="s">
        <v>277</v>
      </c>
      <c r="BE369" s="148">
        <f t="shared" si="14"/>
        <v>0</v>
      </c>
      <c r="BF369" s="148">
        <f t="shared" si="15"/>
        <v>0</v>
      </c>
      <c r="BG369" s="148">
        <f t="shared" si="16"/>
        <v>0</v>
      </c>
      <c r="BH369" s="148">
        <f t="shared" si="17"/>
        <v>0</v>
      </c>
      <c r="BI369" s="148">
        <f t="shared" si="18"/>
        <v>0</v>
      </c>
      <c r="BJ369" s="17" t="s">
        <v>88</v>
      </c>
      <c r="BK369" s="148">
        <f t="shared" si="19"/>
        <v>0</v>
      </c>
      <c r="BL369" s="17" t="s">
        <v>594</v>
      </c>
      <c r="BM369" s="147" t="s">
        <v>1437</v>
      </c>
    </row>
    <row r="370" spans="2:65" s="1" customFormat="1" ht="24.2" customHeight="1">
      <c r="B370" s="135"/>
      <c r="C370" s="136" t="s">
        <v>684</v>
      </c>
      <c r="D370" s="136" t="s">
        <v>280</v>
      </c>
      <c r="E370" s="137" t="s">
        <v>1421</v>
      </c>
      <c r="F370" s="138" t="s">
        <v>1422</v>
      </c>
      <c r="G370" s="139" t="s">
        <v>787</v>
      </c>
      <c r="H370" s="140">
        <v>10</v>
      </c>
      <c r="I370" s="141"/>
      <c r="J370" s="142">
        <f t="shared" si="10"/>
        <v>0</v>
      </c>
      <c r="K370" s="138" t="s">
        <v>283</v>
      </c>
      <c r="L370" s="32"/>
      <c r="M370" s="143" t="s">
        <v>1</v>
      </c>
      <c r="N370" s="144" t="s">
        <v>45</v>
      </c>
      <c r="P370" s="145">
        <f t="shared" si="11"/>
        <v>0</v>
      </c>
      <c r="Q370" s="145">
        <v>0</v>
      </c>
      <c r="R370" s="145">
        <f t="shared" si="12"/>
        <v>0</v>
      </c>
      <c r="S370" s="145">
        <v>0</v>
      </c>
      <c r="T370" s="146">
        <f t="shared" si="13"/>
        <v>0</v>
      </c>
      <c r="AR370" s="147" t="s">
        <v>594</v>
      </c>
      <c r="AT370" s="147" t="s">
        <v>280</v>
      </c>
      <c r="AU370" s="147" t="s">
        <v>90</v>
      </c>
      <c r="AY370" s="17" t="s">
        <v>277</v>
      </c>
      <c r="BE370" s="148">
        <f t="shared" si="14"/>
        <v>0</v>
      </c>
      <c r="BF370" s="148">
        <f t="shared" si="15"/>
        <v>0</v>
      </c>
      <c r="BG370" s="148">
        <f t="shared" si="16"/>
        <v>0</v>
      </c>
      <c r="BH370" s="148">
        <f t="shared" si="17"/>
        <v>0</v>
      </c>
      <c r="BI370" s="148">
        <f t="shared" si="18"/>
        <v>0</v>
      </c>
      <c r="BJ370" s="17" t="s">
        <v>88</v>
      </c>
      <c r="BK370" s="148">
        <f t="shared" si="19"/>
        <v>0</v>
      </c>
      <c r="BL370" s="17" t="s">
        <v>594</v>
      </c>
      <c r="BM370" s="147" t="s">
        <v>1438</v>
      </c>
    </row>
    <row r="371" spans="2:65" s="1" customFormat="1" ht="24.2" customHeight="1">
      <c r="B371" s="135"/>
      <c r="C371" s="180" t="s">
        <v>687</v>
      </c>
      <c r="D371" s="180" t="s">
        <v>395</v>
      </c>
      <c r="E371" s="181" t="s">
        <v>1439</v>
      </c>
      <c r="F371" s="182" t="s">
        <v>1440</v>
      </c>
      <c r="G371" s="183" t="s">
        <v>787</v>
      </c>
      <c r="H371" s="184">
        <v>2</v>
      </c>
      <c r="I371" s="185"/>
      <c r="J371" s="186">
        <f t="shared" si="10"/>
        <v>0</v>
      </c>
      <c r="K371" s="182" t="s">
        <v>1</v>
      </c>
      <c r="L371" s="187"/>
      <c r="M371" s="188" t="s">
        <v>1</v>
      </c>
      <c r="N371" s="189" t="s">
        <v>45</v>
      </c>
      <c r="P371" s="145">
        <f t="shared" si="11"/>
        <v>0</v>
      </c>
      <c r="Q371" s="145">
        <v>0</v>
      </c>
      <c r="R371" s="145">
        <f t="shared" si="12"/>
        <v>0</v>
      </c>
      <c r="S371" s="145">
        <v>0</v>
      </c>
      <c r="T371" s="146">
        <f t="shared" si="13"/>
        <v>0</v>
      </c>
      <c r="AR371" s="147" t="s">
        <v>858</v>
      </c>
      <c r="AT371" s="147" t="s">
        <v>395</v>
      </c>
      <c r="AU371" s="147" t="s">
        <v>90</v>
      </c>
      <c r="AY371" s="17" t="s">
        <v>277</v>
      </c>
      <c r="BE371" s="148">
        <f t="shared" si="14"/>
        <v>0</v>
      </c>
      <c r="BF371" s="148">
        <f t="shared" si="15"/>
        <v>0</v>
      </c>
      <c r="BG371" s="148">
        <f t="shared" si="16"/>
        <v>0</v>
      </c>
      <c r="BH371" s="148">
        <f t="shared" si="17"/>
        <v>0</v>
      </c>
      <c r="BI371" s="148">
        <f t="shared" si="18"/>
        <v>0</v>
      </c>
      <c r="BJ371" s="17" t="s">
        <v>88</v>
      </c>
      <c r="BK371" s="148">
        <f t="shared" si="19"/>
        <v>0</v>
      </c>
      <c r="BL371" s="17" t="s">
        <v>594</v>
      </c>
      <c r="BM371" s="147" t="s">
        <v>1441</v>
      </c>
    </row>
    <row r="372" spans="2:65" s="1" customFormat="1" ht="16.5" customHeight="1">
      <c r="B372" s="135"/>
      <c r="C372" s="180" t="s">
        <v>690</v>
      </c>
      <c r="D372" s="180" t="s">
        <v>395</v>
      </c>
      <c r="E372" s="181" t="s">
        <v>1442</v>
      </c>
      <c r="F372" s="182" t="s">
        <v>1443</v>
      </c>
      <c r="G372" s="183" t="s">
        <v>787</v>
      </c>
      <c r="H372" s="184">
        <v>2</v>
      </c>
      <c r="I372" s="185"/>
      <c r="J372" s="186">
        <f t="shared" si="10"/>
        <v>0</v>
      </c>
      <c r="K372" s="182" t="s">
        <v>1</v>
      </c>
      <c r="L372" s="187"/>
      <c r="M372" s="188" t="s">
        <v>1</v>
      </c>
      <c r="N372" s="189" t="s">
        <v>45</v>
      </c>
      <c r="P372" s="145">
        <f t="shared" si="11"/>
        <v>0</v>
      </c>
      <c r="Q372" s="145">
        <v>0</v>
      </c>
      <c r="R372" s="145">
        <f t="shared" si="12"/>
        <v>0</v>
      </c>
      <c r="S372" s="145">
        <v>0</v>
      </c>
      <c r="T372" s="146">
        <f t="shared" si="13"/>
        <v>0</v>
      </c>
      <c r="AR372" s="147" t="s">
        <v>858</v>
      </c>
      <c r="AT372" s="147" t="s">
        <v>395</v>
      </c>
      <c r="AU372" s="147" t="s">
        <v>90</v>
      </c>
      <c r="AY372" s="17" t="s">
        <v>277</v>
      </c>
      <c r="BE372" s="148">
        <f t="shared" si="14"/>
        <v>0</v>
      </c>
      <c r="BF372" s="148">
        <f t="shared" si="15"/>
        <v>0</v>
      </c>
      <c r="BG372" s="148">
        <f t="shared" si="16"/>
        <v>0</v>
      </c>
      <c r="BH372" s="148">
        <f t="shared" si="17"/>
        <v>0</v>
      </c>
      <c r="BI372" s="148">
        <f t="shared" si="18"/>
        <v>0</v>
      </c>
      <c r="BJ372" s="17" t="s">
        <v>88</v>
      </c>
      <c r="BK372" s="148">
        <f t="shared" si="19"/>
        <v>0</v>
      </c>
      <c r="BL372" s="17" t="s">
        <v>594</v>
      </c>
      <c r="BM372" s="147" t="s">
        <v>1444</v>
      </c>
    </row>
    <row r="373" spans="2:65" s="1" customFormat="1" ht="16.5" customHeight="1">
      <c r="B373" s="135"/>
      <c r="C373" s="180" t="s">
        <v>696</v>
      </c>
      <c r="D373" s="180" t="s">
        <v>395</v>
      </c>
      <c r="E373" s="181" t="s">
        <v>1445</v>
      </c>
      <c r="F373" s="182" t="s">
        <v>1426</v>
      </c>
      <c r="G373" s="183" t="s">
        <v>787</v>
      </c>
      <c r="H373" s="184">
        <v>6</v>
      </c>
      <c r="I373" s="185"/>
      <c r="J373" s="186">
        <f t="shared" si="10"/>
        <v>0</v>
      </c>
      <c r="K373" s="182" t="s">
        <v>1</v>
      </c>
      <c r="L373" s="187"/>
      <c r="M373" s="188" t="s">
        <v>1</v>
      </c>
      <c r="N373" s="189" t="s">
        <v>45</v>
      </c>
      <c r="P373" s="145">
        <f t="shared" si="11"/>
        <v>0</v>
      </c>
      <c r="Q373" s="145">
        <v>0</v>
      </c>
      <c r="R373" s="145">
        <f t="shared" si="12"/>
        <v>0</v>
      </c>
      <c r="S373" s="145">
        <v>0</v>
      </c>
      <c r="T373" s="146">
        <f t="shared" si="13"/>
        <v>0</v>
      </c>
      <c r="AR373" s="147" t="s">
        <v>858</v>
      </c>
      <c r="AT373" s="147" t="s">
        <v>395</v>
      </c>
      <c r="AU373" s="147" t="s">
        <v>90</v>
      </c>
      <c r="AY373" s="17" t="s">
        <v>277</v>
      </c>
      <c r="BE373" s="148">
        <f t="shared" si="14"/>
        <v>0</v>
      </c>
      <c r="BF373" s="148">
        <f t="shared" si="15"/>
        <v>0</v>
      </c>
      <c r="BG373" s="148">
        <f t="shared" si="16"/>
        <v>0</v>
      </c>
      <c r="BH373" s="148">
        <f t="shared" si="17"/>
        <v>0</v>
      </c>
      <c r="BI373" s="148">
        <f t="shared" si="18"/>
        <v>0</v>
      </c>
      <c r="BJ373" s="17" t="s">
        <v>88</v>
      </c>
      <c r="BK373" s="148">
        <f t="shared" si="19"/>
        <v>0</v>
      </c>
      <c r="BL373" s="17" t="s">
        <v>594</v>
      </c>
      <c r="BM373" s="147" t="s">
        <v>1446</v>
      </c>
    </row>
    <row r="374" spans="2:65" s="1" customFormat="1" ht="24.2" customHeight="1">
      <c r="B374" s="135"/>
      <c r="C374" s="136" t="s">
        <v>698</v>
      </c>
      <c r="D374" s="136" t="s">
        <v>280</v>
      </c>
      <c r="E374" s="137" t="s">
        <v>951</v>
      </c>
      <c r="F374" s="138" t="s">
        <v>952</v>
      </c>
      <c r="G374" s="139" t="s">
        <v>787</v>
      </c>
      <c r="H374" s="140">
        <v>2</v>
      </c>
      <c r="I374" s="141"/>
      <c r="J374" s="142">
        <f t="shared" si="10"/>
        <v>0</v>
      </c>
      <c r="K374" s="138" t="s">
        <v>283</v>
      </c>
      <c r="L374" s="32"/>
      <c r="M374" s="143" t="s">
        <v>1</v>
      </c>
      <c r="N374" s="144" t="s">
        <v>45</v>
      </c>
      <c r="P374" s="145">
        <f t="shared" si="11"/>
        <v>0</v>
      </c>
      <c r="Q374" s="145">
        <v>0</v>
      </c>
      <c r="R374" s="145">
        <f t="shared" si="12"/>
        <v>0</v>
      </c>
      <c r="S374" s="145">
        <v>0</v>
      </c>
      <c r="T374" s="146">
        <f t="shared" si="13"/>
        <v>0</v>
      </c>
      <c r="AR374" s="147" t="s">
        <v>594</v>
      </c>
      <c r="AT374" s="147" t="s">
        <v>280</v>
      </c>
      <c r="AU374" s="147" t="s">
        <v>90</v>
      </c>
      <c r="AY374" s="17" t="s">
        <v>277</v>
      </c>
      <c r="BE374" s="148">
        <f t="shared" si="14"/>
        <v>0</v>
      </c>
      <c r="BF374" s="148">
        <f t="shared" si="15"/>
        <v>0</v>
      </c>
      <c r="BG374" s="148">
        <f t="shared" si="16"/>
        <v>0</v>
      </c>
      <c r="BH374" s="148">
        <f t="shared" si="17"/>
        <v>0</v>
      </c>
      <c r="BI374" s="148">
        <f t="shared" si="18"/>
        <v>0</v>
      </c>
      <c r="BJ374" s="17" t="s">
        <v>88</v>
      </c>
      <c r="BK374" s="148">
        <f t="shared" si="19"/>
        <v>0</v>
      </c>
      <c r="BL374" s="17" t="s">
        <v>594</v>
      </c>
      <c r="BM374" s="147" t="s">
        <v>1447</v>
      </c>
    </row>
    <row r="375" spans="2:65" s="1" customFormat="1" ht="16.5" customHeight="1">
      <c r="B375" s="135"/>
      <c r="C375" s="180" t="s">
        <v>703</v>
      </c>
      <c r="D375" s="180" t="s">
        <v>395</v>
      </c>
      <c r="E375" s="181" t="s">
        <v>1448</v>
      </c>
      <c r="F375" s="182" t="s">
        <v>1449</v>
      </c>
      <c r="G375" s="183" t="s">
        <v>787</v>
      </c>
      <c r="H375" s="184">
        <v>2</v>
      </c>
      <c r="I375" s="185"/>
      <c r="J375" s="186">
        <f t="shared" si="10"/>
        <v>0</v>
      </c>
      <c r="K375" s="182" t="s">
        <v>1</v>
      </c>
      <c r="L375" s="187"/>
      <c r="M375" s="188" t="s">
        <v>1</v>
      </c>
      <c r="N375" s="189" t="s">
        <v>45</v>
      </c>
      <c r="P375" s="145">
        <f t="shared" si="11"/>
        <v>0</v>
      </c>
      <c r="Q375" s="145">
        <v>0</v>
      </c>
      <c r="R375" s="145">
        <f t="shared" si="12"/>
        <v>0</v>
      </c>
      <c r="S375" s="145">
        <v>0</v>
      </c>
      <c r="T375" s="146">
        <f t="shared" si="13"/>
        <v>0</v>
      </c>
      <c r="AR375" s="147" t="s">
        <v>858</v>
      </c>
      <c r="AT375" s="147" t="s">
        <v>395</v>
      </c>
      <c r="AU375" s="147" t="s">
        <v>90</v>
      </c>
      <c r="AY375" s="17" t="s">
        <v>277</v>
      </c>
      <c r="BE375" s="148">
        <f t="shared" si="14"/>
        <v>0</v>
      </c>
      <c r="BF375" s="148">
        <f t="shared" si="15"/>
        <v>0</v>
      </c>
      <c r="BG375" s="148">
        <f t="shared" si="16"/>
        <v>0</v>
      </c>
      <c r="BH375" s="148">
        <f t="shared" si="17"/>
        <v>0</v>
      </c>
      <c r="BI375" s="148">
        <f t="shared" si="18"/>
        <v>0</v>
      </c>
      <c r="BJ375" s="17" t="s">
        <v>88</v>
      </c>
      <c r="BK375" s="148">
        <f t="shared" si="19"/>
        <v>0</v>
      </c>
      <c r="BL375" s="17" t="s">
        <v>594</v>
      </c>
      <c r="BM375" s="147" t="s">
        <v>1450</v>
      </c>
    </row>
    <row r="376" spans="2:65" s="1" customFormat="1" ht="16.5" customHeight="1">
      <c r="B376" s="135"/>
      <c r="C376" s="136" t="s">
        <v>708</v>
      </c>
      <c r="D376" s="136" t="s">
        <v>280</v>
      </c>
      <c r="E376" s="137" t="s">
        <v>1134</v>
      </c>
      <c r="F376" s="138" t="s">
        <v>1451</v>
      </c>
      <c r="G376" s="139" t="s">
        <v>990</v>
      </c>
      <c r="H376" s="140">
        <v>1</v>
      </c>
      <c r="I376" s="141"/>
      <c r="J376" s="142">
        <f t="shared" si="10"/>
        <v>0</v>
      </c>
      <c r="K376" s="138" t="s">
        <v>1</v>
      </c>
      <c r="L376" s="32"/>
      <c r="M376" s="143" t="s">
        <v>1</v>
      </c>
      <c r="N376" s="144" t="s">
        <v>45</v>
      </c>
      <c r="P376" s="145">
        <f t="shared" si="11"/>
        <v>0</v>
      </c>
      <c r="Q376" s="145">
        <v>0</v>
      </c>
      <c r="R376" s="145">
        <f t="shared" si="12"/>
        <v>0</v>
      </c>
      <c r="S376" s="145">
        <v>0</v>
      </c>
      <c r="T376" s="146">
        <f t="shared" si="13"/>
        <v>0</v>
      </c>
      <c r="AR376" s="147" t="s">
        <v>594</v>
      </c>
      <c r="AT376" s="147" t="s">
        <v>280</v>
      </c>
      <c r="AU376" s="147" t="s">
        <v>90</v>
      </c>
      <c r="AY376" s="17" t="s">
        <v>277</v>
      </c>
      <c r="BE376" s="148">
        <f t="shared" si="14"/>
        <v>0</v>
      </c>
      <c r="BF376" s="148">
        <f t="shared" si="15"/>
        <v>0</v>
      </c>
      <c r="BG376" s="148">
        <f t="shared" si="16"/>
        <v>0</v>
      </c>
      <c r="BH376" s="148">
        <f t="shared" si="17"/>
        <v>0</v>
      </c>
      <c r="BI376" s="148">
        <f t="shared" si="18"/>
        <v>0</v>
      </c>
      <c r="BJ376" s="17" t="s">
        <v>88</v>
      </c>
      <c r="BK376" s="148">
        <f t="shared" si="19"/>
        <v>0</v>
      </c>
      <c r="BL376" s="17" t="s">
        <v>594</v>
      </c>
      <c r="BM376" s="147" t="s">
        <v>1452</v>
      </c>
    </row>
    <row r="377" spans="2:65" s="1" customFormat="1" ht="24.2" customHeight="1">
      <c r="B377" s="135"/>
      <c r="C377" s="136" t="s">
        <v>711</v>
      </c>
      <c r="D377" s="136" t="s">
        <v>280</v>
      </c>
      <c r="E377" s="137" t="s">
        <v>877</v>
      </c>
      <c r="F377" s="138" t="s">
        <v>878</v>
      </c>
      <c r="G377" s="139" t="s">
        <v>104</v>
      </c>
      <c r="H377" s="140">
        <v>55</v>
      </c>
      <c r="I377" s="141"/>
      <c r="J377" s="142">
        <f t="shared" si="10"/>
        <v>0</v>
      </c>
      <c r="K377" s="138" t="s">
        <v>283</v>
      </c>
      <c r="L377" s="32"/>
      <c r="M377" s="143" t="s">
        <v>1</v>
      </c>
      <c r="N377" s="144" t="s">
        <v>45</v>
      </c>
      <c r="P377" s="145">
        <f t="shared" si="11"/>
        <v>0</v>
      </c>
      <c r="Q377" s="145">
        <v>1.0000000000000001E-5</v>
      </c>
      <c r="R377" s="145">
        <f t="shared" si="12"/>
        <v>5.5000000000000003E-4</v>
      </c>
      <c r="S377" s="145">
        <v>0</v>
      </c>
      <c r="T377" s="146">
        <f t="shared" si="13"/>
        <v>0</v>
      </c>
      <c r="AR377" s="147" t="s">
        <v>594</v>
      </c>
      <c r="AT377" s="147" t="s">
        <v>280</v>
      </c>
      <c r="AU377" s="147" t="s">
        <v>90</v>
      </c>
      <c r="AY377" s="17" t="s">
        <v>277</v>
      </c>
      <c r="BE377" s="148">
        <f t="shared" si="14"/>
        <v>0</v>
      </c>
      <c r="BF377" s="148">
        <f t="shared" si="15"/>
        <v>0</v>
      </c>
      <c r="BG377" s="148">
        <f t="shared" si="16"/>
        <v>0</v>
      </c>
      <c r="BH377" s="148">
        <f t="shared" si="17"/>
        <v>0</v>
      </c>
      <c r="BI377" s="148">
        <f t="shared" si="18"/>
        <v>0</v>
      </c>
      <c r="BJ377" s="17" t="s">
        <v>88</v>
      </c>
      <c r="BK377" s="148">
        <f t="shared" si="19"/>
        <v>0</v>
      </c>
      <c r="BL377" s="17" t="s">
        <v>594</v>
      </c>
      <c r="BM377" s="147" t="s">
        <v>1453</v>
      </c>
    </row>
    <row r="378" spans="2:65" s="1" customFormat="1" ht="16.5" customHeight="1">
      <c r="B378" s="135"/>
      <c r="C378" s="136" t="s">
        <v>716</v>
      </c>
      <c r="D378" s="136" t="s">
        <v>280</v>
      </c>
      <c r="E378" s="137" t="s">
        <v>1390</v>
      </c>
      <c r="F378" s="138" t="s">
        <v>1391</v>
      </c>
      <c r="G378" s="139" t="s">
        <v>787</v>
      </c>
      <c r="H378" s="140">
        <v>19</v>
      </c>
      <c r="I378" s="141"/>
      <c r="J378" s="142">
        <f t="shared" si="10"/>
        <v>0</v>
      </c>
      <c r="K378" s="138" t="s">
        <v>1</v>
      </c>
      <c r="L378" s="32"/>
      <c r="M378" s="143" t="s">
        <v>1</v>
      </c>
      <c r="N378" s="144" t="s">
        <v>45</v>
      </c>
      <c r="P378" s="145">
        <f t="shared" si="11"/>
        <v>0</v>
      </c>
      <c r="Q378" s="145">
        <v>1.1E-4</v>
      </c>
      <c r="R378" s="145">
        <f t="shared" si="12"/>
        <v>2.0900000000000003E-3</v>
      </c>
      <c r="S378" s="145">
        <v>0</v>
      </c>
      <c r="T378" s="146">
        <f t="shared" si="13"/>
        <v>0</v>
      </c>
      <c r="AR378" s="147" t="s">
        <v>594</v>
      </c>
      <c r="AT378" s="147" t="s">
        <v>280</v>
      </c>
      <c r="AU378" s="147" t="s">
        <v>90</v>
      </c>
      <c r="AY378" s="17" t="s">
        <v>277</v>
      </c>
      <c r="BE378" s="148">
        <f t="shared" si="14"/>
        <v>0</v>
      </c>
      <c r="BF378" s="148">
        <f t="shared" si="15"/>
        <v>0</v>
      </c>
      <c r="BG378" s="148">
        <f t="shared" si="16"/>
        <v>0</v>
      </c>
      <c r="BH378" s="148">
        <f t="shared" si="17"/>
        <v>0</v>
      </c>
      <c r="BI378" s="148">
        <f t="shared" si="18"/>
        <v>0</v>
      </c>
      <c r="BJ378" s="17" t="s">
        <v>88</v>
      </c>
      <c r="BK378" s="148">
        <f t="shared" si="19"/>
        <v>0</v>
      </c>
      <c r="BL378" s="17" t="s">
        <v>594</v>
      </c>
      <c r="BM378" s="147" t="s">
        <v>1454</v>
      </c>
    </row>
    <row r="379" spans="2:65" s="13" customFormat="1" ht="11.25">
      <c r="B379" s="156"/>
      <c r="D379" s="150" t="s">
        <v>285</v>
      </c>
      <c r="E379" s="157" t="s">
        <v>1</v>
      </c>
      <c r="F379" s="158" t="s">
        <v>1455</v>
      </c>
      <c r="H379" s="159">
        <v>18.332999999999998</v>
      </c>
      <c r="I379" s="160"/>
      <c r="L379" s="156"/>
      <c r="M379" s="161"/>
      <c r="T379" s="162"/>
      <c r="AT379" s="157" t="s">
        <v>285</v>
      </c>
      <c r="AU379" s="157" t="s">
        <v>90</v>
      </c>
      <c r="AV379" s="13" t="s">
        <v>90</v>
      </c>
      <c r="AW379" s="13" t="s">
        <v>36</v>
      </c>
      <c r="AX379" s="13" t="s">
        <v>80</v>
      </c>
      <c r="AY379" s="157" t="s">
        <v>277</v>
      </c>
    </row>
    <row r="380" spans="2:65" s="13" customFormat="1" ht="11.25">
      <c r="B380" s="156"/>
      <c r="D380" s="150" t="s">
        <v>285</v>
      </c>
      <c r="E380" s="157" t="s">
        <v>1</v>
      </c>
      <c r="F380" s="158" t="s">
        <v>1456</v>
      </c>
      <c r="H380" s="159">
        <v>19</v>
      </c>
      <c r="I380" s="160"/>
      <c r="L380" s="156"/>
      <c r="M380" s="161"/>
      <c r="T380" s="162"/>
      <c r="AT380" s="157" t="s">
        <v>285</v>
      </c>
      <c r="AU380" s="157" t="s">
        <v>90</v>
      </c>
      <c r="AV380" s="13" t="s">
        <v>90</v>
      </c>
      <c r="AW380" s="13" t="s">
        <v>36</v>
      </c>
      <c r="AX380" s="13" t="s">
        <v>88</v>
      </c>
      <c r="AY380" s="157" t="s">
        <v>277</v>
      </c>
    </row>
    <row r="381" spans="2:65" s="11" customFormat="1" ht="25.9" customHeight="1">
      <c r="B381" s="124"/>
      <c r="D381" s="125" t="s">
        <v>79</v>
      </c>
      <c r="E381" s="126" t="s">
        <v>1163</v>
      </c>
      <c r="F381" s="126" t="s">
        <v>1164</v>
      </c>
      <c r="I381" s="127"/>
      <c r="J381" s="115">
        <f>BK381</f>
        <v>0</v>
      </c>
      <c r="L381" s="124"/>
      <c r="M381" s="128"/>
      <c r="P381" s="129">
        <f>P382+P385+P388</f>
        <v>0</v>
      </c>
      <c r="R381" s="129">
        <f>R382+R385+R388</f>
        <v>0</v>
      </c>
      <c r="T381" s="130">
        <f>T382+T385+T388</f>
        <v>0</v>
      </c>
      <c r="AR381" s="125" t="s">
        <v>309</v>
      </c>
      <c r="AT381" s="131" t="s">
        <v>79</v>
      </c>
      <c r="AU381" s="131" t="s">
        <v>80</v>
      </c>
      <c r="AY381" s="125" t="s">
        <v>277</v>
      </c>
      <c r="BK381" s="132">
        <f>BK382+BK385+BK388</f>
        <v>0</v>
      </c>
    </row>
    <row r="382" spans="2:65" s="11" customFormat="1" ht="22.9" customHeight="1">
      <c r="B382" s="124"/>
      <c r="D382" s="125" t="s">
        <v>79</v>
      </c>
      <c r="E382" s="133" t="s">
        <v>1165</v>
      </c>
      <c r="F382" s="133" t="s">
        <v>1166</v>
      </c>
      <c r="I382" s="127"/>
      <c r="J382" s="134">
        <f>BK382</f>
        <v>0</v>
      </c>
      <c r="L382" s="124"/>
      <c r="M382" s="128"/>
      <c r="P382" s="129">
        <f>SUM(P383:P384)</f>
        <v>0</v>
      </c>
      <c r="R382" s="129">
        <f>SUM(R383:R384)</f>
        <v>0</v>
      </c>
      <c r="T382" s="130">
        <f>SUM(T383:T384)</f>
        <v>0</v>
      </c>
      <c r="AR382" s="125" t="s">
        <v>309</v>
      </c>
      <c r="AT382" s="131" t="s">
        <v>79</v>
      </c>
      <c r="AU382" s="131" t="s">
        <v>88</v>
      </c>
      <c r="AY382" s="125" t="s">
        <v>277</v>
      </c>
      <c r="BK382" s="132">
        <f>SUM(BK383:BK384)</f>
        <v>0</v>
      </c>
    </row>
    <row r="383" spans="2:65" s="1" customFormat="1" ht="16.5" customHeight="1">
      <c r="B383" s="135"/>
      <c r="C383" s="136" t="s">
        <v>720</v>
      </c>
      <c r="D383" s="136" t="s">
        <v>280</v>
      </c>
      <c r="E383" s="137" t="s">
        <v>1168</v>
      </c>
      <c r="F383" s="138" t="s">
        <v>1169</v>
      </c>
      <c r="G383" s="139" t="s">
        <v>990</v>
      </c>
      <c r="H383" s="140">
        <v>1</v>
      </c>
      <c r="I383" s="141"/>
      <c r="J383" s="142">
        <f>ROUND(I383*H383,2)</f>
        <v>0</v>
      </c>
      <c r="K383" s="138" t="s">
        <v>283</v>
      </c>
      <c r="L383" s="32"/>
      <c r="M383" s="143" t="s">
        <v>1</v>
      </c>
      <c r="N383" s="144" t="s">
        <v>45</v>
      </c>
      <c r="P383" s="145">
        <f>O383*H383</f>
        <v>0</v>
      </c>
      <c r="Q383" s="145">
        <v>0</v>
      </c>
      <c r="R383" s="145">
        <f>Q383*H383</f>
        <v>0</v>
      </c>
      <c r="S383" s="145">
        <v>0</v>
      </c>
      <c r="T383" s="146">
        <f>S383*H383</f>
        <v>0</v>
      </c>
      <c r="AR383" s="147" t="s">
        <v>1170</v>
      </c>
      <c r="AT383" s="147" t="s">
        <v>280</v>
      </c>
      <c r="AU383" s="147" t="s">
        <v>90</v>
      </c>
      <c r="AY383" s="17" t="s">
        <v>277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7" t="s">
        <v>88</v>
      </c>
      <c r="BK383" s="148">
        <f>ROUND(I383*H383,2)</f>
        <v>0</v>
      </c>
      <c r="BL383" s="17" t="s">
        <v>1170</v>
      </c>
      <c r="BM383" s="147" t="s">
        <v>1457</v>
      </c>
    </row>
    <row r="384" spans="2:65" s="1" customFormat="1" ht="16.5" customHeight="1">
      <c r="B384" s="135"/>
      <c r="C384" s="136" t="s">
        <v>723</v>
      </c>
      <c r="D384" s="136" t="s">
        <v>280</v>
      </c>
      <c r="E384" s="137" t="s">
        <v>1173</v>
      </c>
      <c r="F384" s="138" t="s">
        <v>1174</v>
      </c>
      <c r="G384" s="139" t="s">
        <v>990</v>
      </c>
      <c r="H384" s="140">
        <v>1</v>
      </c>
      <c r="I384" s="141"/>
      <c r="J384" s="142">
        <f>ROUND(I384*H384,2)</f>
        <v>0</v>
      </c>
      <c r="K384" s="138" t="s">
        <v>283</v>
      </c>
      <c r="L384" s="32"/>
      <c r="M384" s="143" t="s">
        <v>1</v>
      </c>
      <c r="N384" s="144" t="s">
        <v>45</v>
      </c>
      <c r="P384" s="145">
        <f>O384*H384</f>
        <v>0</v>
      </c>
      <c r="Q384" s="145">
        <v>0</v>
      </c>
      <c r="R384" s="145">
        <f>Q384*H384</f>
        <v>0</v>
      </c>
      <c r="S384" s="145">
        <v>0</v>
      </c>
      <c r="T384" s="146">
        <f>S384*H384</f>
        <v>0</v>
      </c>
      <c r="AR384" s="147" t="s">
        <v>1170</v>
      </c>
      <c r="AT384" s="147" t="s">
        <v>280</v>
      </c>
      <c r="AU384" s="147" t="s">
        <v>90</v>
      </c>
      <c r="AY384" s="17" t="s">
        <v>277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88</v>
      </c>
      <c r="BK384" s="148">
        <f>ROUND(I384*H384,2)</f>
        <v>0</v>
      </c>
      <c r="BL384" s="17" t="s">
        <v>1170</v>
      </c>
      <c r="BM384" s="147" t="s">
        <v>1458</v>
      </c>
    </row>
    <row r="385" spans="2:65" s="11" customFormat="1" ht="22.9" customHeight="1">
      <c r="B385" s="124"/>
      <c r="D385" s="125" t="s">
        <v>79</v>
      </c>
      <c r="E385" s="133" t="s">
        <v>1176</v>
      </c>
      <c r="F385" s="133" t="s">
        <v>1177</v>
      </c>
      <c r="I385" s="127"/>
      <c r="J385" s="134">
        <f>BK385</f>
        <v>0</v>
      </c>
      <c r="L385" s="124"/>
      <c r="M385" s="128"/>
      <c r="P385" s="129">
        <f>SUM(P386:P387)</f>
        <v>0</v>
      </c>
      <c r="R385" s="129">
        <f>SUM(R386:R387)</f>
        <v>0</v>
      </c>
      <c r="T385" s="130">
        <f>SUM(T386:T387)</f>
        <v>0</v>
      </c>
      <c r="AR385" s="125" t="s">
        <v>309</v>
      </c>
      <c r="AT385" s="131" t="s">
        <v>79</v>
      </c>
      <c r="AU385" s="131" t="s">
        <v>88</v>
      </c>
      <c r="AY385" s="125" t="s">
        <v>277</v>
      </c>
      <c r="BK385" s="132">
        <f>SUM(BK386:BK387)</f>
        <v>0</v>
      </c>
    </row>
    <row r="386" spans="2:65" s="1" customFormat="1" ht="16.5" customHeight="1">
      <c r="B386" s="135"/>
      <c r="C386" s="136" t="s">
        <v>163</v>
      </c>
      <c r="D386" s="136" t="s">
        <v>280</v>
      </c>
      <c r="E386" s="137" t="s">
        <v>1179</v>
      </c>
      <c r="F386" s="138" t="s">
        <v>1177</v>
      </c>
      <c r="G386" s="139" t="s">
        <v>1180</v>
      </c>
      <c r="H386" s="190"/>
      <c r="I386" s="141"/>
      <c r="J386" s="142">
        <f>ROUND(I386*H386,2)</f>
        <v>0</v>
      </c>
      <c r="K386" s="138" t="s">
        <v>283</v>
      </c>
      <c r="L386" s="32"/>
      <c r="M386" s="143" t="s">
        <v>1</v>
      </c>
      <c r="N386" s="144" t="s">
        <v>45</v>
      </c>
      <c r="P386" s="145">
        <f>O386*H386</f>
        <v>0</v>
      </c>
      <c r="Q386" s="145">
        <v>0</v>
      </c>
      <c r="R386" s="145">
        <f>Q386*H386</f>
        <v>0</v>
      </c>
      <c r="S386" s="145">
        <v>0</v>
      </c>
      <c r="T386" s="146">
        <f>S386*H386</f>
        <v>0</v>
      </c>
      <c r="AR386" s="147" t="s">
        <v>1170</v>
      </c>
      <c r="AT386" s="147" t="s">
        <v>280</v>
      </c>
      <c r="AU386" s="147" t="s">
        <v>90</v>
      </c>
      <c r="AY386" s="17" t="s">
        <v>277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88</v>
      </c>
      <c r="BK386" s="148">
        <f>ROUND(I386*H386,2)</f>
        <v>0</v>
      </c>
      <c r="BL386" s="17" t="s">
        <v>1170</v>
      </c>
      <c r="BM386" s="147" t="s">
        <v>1459</v>
      </c>
    </row>
    <row r="387" spans="2:65" s="13" customFormat="1" ht="11.25">
      <c r="B387" s="156"/>
      <c r="D387" s="150" t="s">
        <v>285</v>
      </c>
      <c r="E387" s="157" t="s">
        <v>1</v>
      </c>
      <c r="F387" s="158" t="s">
        <v>1182</v>
      </c>
      <c r="H387" s="159">
        <v>0.03</v>
      </c>
      <c r="I387" s="160"/>
      <c r="L387" s="156"/>
      <c r="M387" s="161"/>
      <c r="T387" s="162"/>
      <c r="AT387" s="157" t="s">
        <v>285</v>
      </c>
      <c r="AU387" s="157" t="s">
        <v>90</v>
      </c>
      <c r="AV387" s="13" t="s">
        <v>90</v>
      </c>
      <c r="AW387" s="13" t="s">
        <v>36</v>
      </c>
      <c r="AX387" s="13" t="s">
        <v>88</v>
      </c>
      <c r="AY387" s="157" t="s">
        <v>277</v>
      </c>
    </row>
    <row r="388" spans="2:65" s="11" customFormat="1" ht="22.9" customHeight="1">
      <c r="B388" s="124"/>
      <c r="D388" s="125" t="s">
        <v>79</v>
      </c>
      <c r="E388" s="133" t="s">
        <v>1183</v>
      </c>
      <c r="F388" s="133" t="s">
        <v>1184</v>
      </c>
      <c r="I388" s="127"/>
      <c r="J388" s="134">
        <f>BK388</f>
        <v>0</v>
      </c>
      <c r="L388" s="124"/>
      <c r="M388" s="128"/>
      <c r="P388" s="129">
        <f>SUM(P389:P394)</f>
        <v>0</v>
      </c>
      <c r="R388" s="129">
        <f>SUM(R389:R394)</f>
        <v>0</v>
      </c>
      <c r="T388" s="130">
        <f>SUM(T389:T394)</f>
        <v>0</v>
      </c>
      <c r="AR388" s="125" t="s">
        <v>309</v>
      </c>
      <c r="AT388" s="131" t="s">
        <v>79</v>
      </c>
      <c r="AU388" s="131" t="s">
        <v>88</v>
      </c>
      <c r="AY388" s="125" t="s">
        <v>277</v>
      </c>
      <c r="BK388" s="132">
        <f>SUM(BK389:BK394)</f>
        <v>0</v>
      </c>
    </row>
    <row r="389" spans="2:65" s="1" customFormat="1" ht="16.5" customHeight="1">
      <c r="B389" s="135"/>
      <c r="C389" s="136" t="s">
        <v>727</v>
      </c>
      <c r="D389" s="136" t="s">
        <v>280</v>
      </c>
      <c r="E389" s="137" t="s">
        <v>1186</v>
      </c>
      <c r="F389" s="138" t="s">
        <v>1187</v>
      </c>
      <c r="G389" s="139" t="s">
        <v>990</v>
      </c>
      <c r="H389" s="140">
        <v>1</v>
      </c>
      <c r="I389" s="141"/>
      <c r="J389" s="142">
        <f>ROUND(I389*H389,2)</f>
        <v>0</v>
      </c>
      <c r="K389" s="138" t="s">
        <v>1</v>
      </c>
      <c r="L389" s="32"/>
      <c r="M389" s="143" t="s">
        <v>1</v>
      </c>
      <c r="N389" s="144" t="s">
        <v>45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AR389" s="147" t="s">
        <v>1170</v>
      </c>
      <c r="AT389" s="147" t="s">
        <v>280</v>
      </c>
      <c r="AU389" s="147" t="s">
        <v>90</v>
      </c>
      <c r="AY389" s="17" t="s">
        <v>277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88</v>
      </c>
      <c r="BK389" s="148">
        <f>ROUND(I389*H389,2)</f>
        <v>0</v>
      </c>
      <c r="BL389" s="17" t="s">
        <v>1170</v>
      </c>
      <c r="BM389" s="147" t="s">
        <v>1460</v>
      </c>
    </row>
    <row r="390" spans="2:65" s="1" customFormat="1" ht="16.5" customHeight="1">
      <c r="B390" s="135"/>
      <c r="C390" s="136" t="s">
        <v>730</v>
      </c>
      <c r="D390" s="136" t="s">
        <v>280</v>
      </c>
      <c r="E390" s="137" t="s">
        <v>1190</v>
      </c>
      <c r="F390" s="138" t="s">
        <v>1191</v>
      </c>
      <c r="G390" s="139" t="s">
        <v>990</v>
      </c>
      <c r="H390" s="140">
        <v>1</v>
      </c>
      <c r="I390" s="141"/>
      <c r="J390" s="142">
        <f>ROUND(I390*H390,2)</f>
        <v>0</v>
      </c>
      <c r="K390" s="138" t="s">
        <v>1</v>
      </c>
      <c r="L390" s="32"/>
      <c r="M390" s="143" t="s">
        <v>1</v>
      </c>
      <c r="N390" s="144" t="s">
        <v>45</v>
      </c>
      <c r="P390" s="145">
        <f>O390*H390</f>
        <v>0</v>
      </c>
      <c r="Q390" s="145">
        <v>0</v>
      </c>
      <c r="R390" s="145">
        <f>Q390*H390</f>
        <v>0</v>
      </c>
      <c r="S390" s="145">
        <v>0</v>
      </c>
      <c r="T390" s="146">
        <f>S390*H390</f>
        <v>0</v>
      </c>
      <c r="AR390" s="147" t="s">
        <v>1170</v>
      </c>
      <c r="AT390" s="147" t="s">
        <v>280</v>
      </c>
      <c r="AU390" s="147" t="s">
        <v>90</v>
      </c>
      <c r="AY390" s="17" t="s">
        <v>277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7" t="s">
        <v>88</v>
      </c>
      <c r="BK390" s="148">
        <f>ROUND(I390*H390,2)</f>
        <v>0</v>
      </c>
      <c r="BL390" s="17" t="s">
        <v>1170</v>
      </c>
      <c r="BM390" s="147" t="s">
        <v>1461</v>
      </c>
    </row>
    <row r="391" spans="2:65" s="1" customFormat="1" ht="16.5" customHeight="1">
      <c r="B391" s="135"/>
      <c r="C391" s="136" t="s">
        <v>736</v>
      </c>
      <c r="D391" s="136" t="s">
        <v>280</v>
      </c>
      <c r="E391" s="137" t="s">
        <v>1194</v>
      </c>
      <c r="F391" s="138" t="s">
        <v>1195</v>
      </c>
      <c r="G391" s="139" t="s">
        <v>990</v>
      </c>
      <c r="H391" s="140">
        <v>2</v>
      </c>
      <c r="I391" s="141"/>
      <c r="J391" s="142">
        <f>ROUND(I391*H391,2)</f>
        <v>0</v>
      </c>
      <c r="K391" s="138" t="s">
        <v>1</v>
      </c>
      <c r="L391" s="32"/>
      <c r="M391" s="143" t="s">
        <v>1</v>
      </c>
      <c r="N391" s="144" t="s">
        <v>45</v>
      </c>
      <c r="P391" s="145">
        <f>O391*H391</f>
        <v>0</v>
      </c>
      <c r="Q391" s="145">
        <v>0</v>
      </c>
      <c r="R391" s="145">
        <f>Q391*H391</f>
        <v>0</v>
      </c>
      <c r="S391" s="145">
        <v>0</v>
      </c>
      <c r="T391" s="146">
        <f>S391*H391</f>
        <v>0</v>
      </c>
      <c r="AR391" s="147" t="s">
        <v>1170</v>
      </c>
      <c r="AT391" s="147" t="s">
        <v>280</v>
      </c>
      <c r="AU391" s="147" t="s">
        <v>90</v>
      </c>
      <c r="AY391" s="17" t="s">
        <v>277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7" t="s">
        <v>88</v>
      </c>
      <c r="BK391" s="148">
        <f>ROUND(I391*H391,2)</f>
        <v>0</v>
      </c>
      <c r="BL391" s="17" t="s">
        <v>1170</v>
      </c>
      <c r="BM391" s="147" t="s">
        <v>1462</v>
      </c>
    </row>
    <row r="392" spans="2:65" s="1" customFormat="1" ht="16.5" customHeight="1">
      <c r="B392" s="135"/>
      <c r="C392" s="136" t="s">
        <v>739</v>
      </c>
      <c r="D392" s="136" t="s">
        <v>280</v>
      </c>
      <c r="E392" s="137" t="s">
        <v>1203</v>
      </c>
      <c r="F392" s="138" t="s">
        <v>1204</v>
      </c>
      <c r="G392" s="139" t="s">
        <v>990</v>
      </c>
      <c r="H392" s="140">
        <v>1</v>
      </c>
      <c r="I392" s="141"/>
      <c r="J392" s="142">
        <f>ROUND(I392*H392,2)</f>
        <v>0</v>
      </c>
      <c r="K392" s="138" t="s">
        <v>1</v>
      </c>
      <c r="L392" s="32"/>
      <c r="M392" s="143" t="s">
        <v>1</v>
      </c>
      <c r="N392" s="144" t="s">
        <v>45</v>
      </c>
      <c r="P392" s="145">
        <f>O392*H392</f>
        <v>0</v>
      </c>
      <c r="Q392" s="145">
        <v>0</v>
      </c>
      <c r="R392" s="145">
        <f>Q392*H392</f>
        <v>0</v>
      </c>
      <c r="S392" s="145">
        <v>0</v>
      </c>
      <c r="T392" s="146">
        <f>S392*H392</f>
        <v>0</v>
      </c>
      <c r="AR392" s="147" t="s">
        <v>1170</v>
      </c>
      <c r="AT392" s="147" t="s">
        <v>280</v>
      </c>
      <c r="AU392" s="147" t="s">
        <v>90</v>
      </c>
      <c r="AY392" s="17" t="s">
        <v>277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7" t="s">
        <v>88</v>
      </c>
      <c r="BK392" s="148">
        <f>ROUND(I392*H392,2)</f>
        <v>0</v>
      </c>
      <c r="BL392" s="17" t="s">
        <v>1170</v>
      </c>
      <c r="BM392" s="147" t="s">
        <v>1463</v>
      </c>
    </row>
    <row r="393" spans="2:65" s="1" customFormat="1" ht="16.5" customHeight="1">
      <c r="B393" s="135"/>
      <c r="C393" s="136" t="s">
        <v>743</v>
      </c>
      <c r="D393" s="136" t="s">
        <v>280</v>
      </c>
      <c r="E393" s="137" t="s">
        <v>1207</v>
      </c>
      <c r="F393" s="138" t="s">
        <v>1208</v>
      </c>
      <c r="G393" s="139" t="s">
        <v>1180</v>
      </c>
      <c r="H393" s="190"/>
      <c r="I393" s="141"/>
      <c r="J393" s="142">
        <f>ROUND(I393*H393,2)</f>
        <v>0</v>
      </c>
      <c r="K393" s="138" t="s">
        <v>283</v>
      </c>
      <c r="L393" s="32"/>
      <c r="M393" s="143" t="s">
        <v>1</v>
      </c>
      <c r="N393" s="144" t="s">
        <v>45</v>
      </c>
      <c r="P393" s="145">
        <f>O393*H393</f>
        <v>0</v>
      </c>
      <c r="Q393" s="145">
        <v>0</v>
      </c>
      <c r="R393" s="145">
        <f>Q393*H393</f>
        <v>0</v>
      </c>
      <c r="S393" s="145">
        <v>0</v>
      </c>
      <c r="T393" s="146">
        <f>S393*H393</f>
        <v>0</v>
      </c>
      <c r="AR393" s="147" t="s">
        <v>1170</v>
      </c>
      <c r="AT393" s="147" t="s">
        <v>280</v>
      </c>
      <c r="AU393" s="147" t="s">
        <v>90</v>
      </c>
      <c r="AY393" s="17" t="s">
        <v>277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88</v>
      </c>
      <c r="BK393" s="148">
        <f>ROUND(I393*H393,2)</f>
        <v>0</v>
      </c>
      <c r="BL393" s="17" t="s">
        <v>1170</v>
      </c>
      <c r="BM393" s="147" t="s">
        <v>1464</v>
      </c>
    </row>
    <row r="394" spans="2:65" s="13" customFormat="1" ht="11.25">
      <c r="B394" s="156"/>
      <c r="D394" s="150" t="s">
        <v>285</v>
      </c>
      <c r="E394" s="157" t="s">
        <v>1</v>
      </c>
      <c r="F394" s="158" t="s">
        <v>1210</v>
      </c>
      <c r="H394" s="159">
        <v>0.05</v>
      </c>
      <c r="I394" s="160"/>
      <c r="L394" s="156"/>
      <c r="M394" s="161"/>
      <c r="T394" s="162"/>
      <c r="AT394" s="157" t="s">
        <v>285</v>
      </c>
      <c r="AU394" s="157" t="s">
        <v>90</v>
      </c>
      <c r="AV394" s="13" t="s">
        <v>90</v>
      </c>
      <c r="AW394" s="13" t="s">
        <v>36</v>
      </c>
      <c r="AX394" s="13" t="s">
        <v>88</v>
      </c>
      <c r="AY394" s="157" t="s">
        <v>277</v>
      </c>
    </row>
    <row r="395" spans="2:65" s="1" customFormat="1" ht="49.9" customHeight="1">
      <c r="B395" s="32"/>
      <c r="E395" s="126" t="s">
        <v>1211</v>
      </c>
      <c r="F395" s="126" t="s">
        <v>1212</v>
      </c>
      <c r="J395" s="115">
        <f t="shared" ref="J395:J400" si="20">BK395</f>
        <v>0</v>
      </c>
      <c r="L395" s="32"/>
      <c r="M395" s="179"/>
      <c r="T395" s="56"/>
      <c r="AT395" s="17" t="s">
        <v>79</v>
      </c>
      <c r="AU395" s="17" t="s">
        <v>80</v>
      </c>
      <c r="AY395" s="17" t="s">
        <v>1213</v>
      </c>
      <c r="BK395" s="148">
        <f>SUM(BK396:BK400)</f>
        <v>0</v>
      </c>
    </row>
    <row r="396" spans="2:65" s="1" customFormat="1" ht="16.350000000000001" customHeight="1">
      <c r="B396" s="32"/>
      <c r="C396" s="191" t="s">
        <v>1</v>
      </c>
      <c r="D396" s="191" t="s">
        <v>280</v>
      </c>
      <c r="E396" s="192" t="s">
        <v>1</v>
      </c>
      <c r="F396" s="193" t="s">
        <v>1</v>
      </c>
      <c r="G396" s="194" t="s">
        <v>1</v>
      </c>
      <c r="H396" s="195"/>
      <c r="I396" s="196"/>
      <c r="J396" s="197">
        <f t="shared" si="20"/>
        <v>0</v>
      </c>
      <c r="K396" s="198"/>
      <c r="L396" s="32"/>
      <c r="M396" s="199" t="s">
        <v>1</v>
      </c>
      <c r="N396" s="200" t="s">
        <v>45</v>
      </c>
      <c r="T396" s="56"/>
      <c r="AT396" s="17" t="s">
        <v>1213</v>
      </c>
      <c r="AU396" s="17" t="s">
        <v>88</v>
      </c>
      <c r="AY396" s="17" t="s">
        <v>1213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7" t="s">
        <v>88</v>
      </c>
      <c r="BK396" s="148">
        <f>I396*H396</f>
        <v>0</v>
      </c>
    </row>
    <row r="397" spans="2:65" s="1" customFormat="1" ht="16.350000000000001" customHeight="1">
      <c r="B397" s="32"/>
      <c r="C397" s="191" t="s">
        <v>1</v>
      </c>
      <c r="D397" s="191" t="s">
        <v>280</v>
      </c>
      <c r="E397" s="192" t="s">
        <v>1</v>
      </c>
      <c r="F397" s="193" t="s">
        <v>1</v>
      </c>
      <c r="G397" s="194" t="s">
        <v>1</v>
      </c>
      <c r="H397" s="195"/>
      <c r="I397" s="196"/>
      <c r="J397" s="197">
        <f t="shared" si="20"/>
        <v>0</v>
      </c>
      <c r="K397" s="198"/>
      <c r="L397" s="32"/>
      <c r="M397" s="199" t="s">
        <v>1</v>
      </c>
      <c r="N397" s="200" t="s">
        <v>45</v>
      </c>
      <c r="T397" s="56"/>
      <c r="AT397" s="17" t="s">
        <v>1213</v>
      </c>
      <c r="AU397" s="17" t="s">
        <v>88</v>
      </c>
      <c r="AY397" s="17" t="s">
        <v>1213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88</v>
      </c>
      <c r="BK397" s="148">
        <f>I397*H397</f>
        <v>0</v>
      </c>
    </row>
    <row r="398" spans="2:65" s="1" customFormat="1" ht="16.350000000000001" customHeight="1">
      <c r="B398" s="32"/>
      <c r="C398" s="191" t="s">
        <v>1</v>
      </c>
      <c r="D398" s="191" t="s">
        <v>280</v>
      </c>
      <c r="E398" s="192" t="s">
        <v>1</v>
      </c>
      <c r="F398" s="193" t="s">
        <v>1</v>
      </c>
      <c r="G398" s="194" t="s">
        <v>1</v>
      </c>
      <c r="H398" s="195"/>
      <c r="I398" s="196"/>
      <c r="J398" s="197">
        <f t="shared" si="20"/>
        <v>0</v>
      </c>
      <c r="K398" s="198"/>
      <c r="L398" s="32"/>
      <c r="M398" s="199" t="s">
        <v>1</v>
      </c>
      <c r="N398" s="200" t="s">
        <v>45</v>
      </c>
      <c r="T398" s="56"/>
      <c r="AT398" s="17" t="s">
        <v>1213</v>
      </c>
      <c r="AU398" s="17" t="s">
        <v>88</v>
      </c>
      <c r="AY398" s="17" t="s">
        <v>1213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88</v>
      </c>
      <c r="BK398" s="148">
        <f>I398*H398</f>
        <v>0</v>
      </c>
    </row>
    <row r="399" spans="2:65" s="1" customFormat="1" ht="16.350000000000001" customHeight="1">
      <c r="B399" s="32"/>
      <c r="C399" s="191" t="s">
        <v>1</v>
      </c>
      <c r="D399" s="191" t="s">
        <v>280</v>
      </c>
      <c r="E399" s="192" t="s">
        <v>1</v>
      </c>
      <c r="F399" s="193" t="s">
        <v>1</v>
      </c>
      <c r="G399" s="194" t="s">
        <v>1</v>
      </c>
      <c r="H399" s="195"/>
      <c r="I399" s="196"/>
      <c r="J399" s="197">
        <f t="shared" si="20"/>
        <v>0</v>
      </c>
      <c r="K399" s="198"/>
      <c r="L399" s="32"/>
      <c r="M399" s="199" t="s">
        <v>1</v>
      </c>
      <c r="N399" s="200" t="s">
        <v>45</v>
      </c>
      <c r="T399" s="56"/>
      <c r="AT399" s="17" t="s">
        <v>1213</v>
      </c>
      <c r="AU399" s="17" t="s">
        <v>88</v>
      </c>
      <c r="AY399" s="17" t="s">
        <v>1213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7" t="s">
        <v>88</v>
      </c>
      <c r="BK399" s="148">
        <f>I399*H399</f>
        <v>0</v>
      </c>
    </row>
    <row r="400" spans="2:65" s="1" customFormat="1" ht="16.350000000000001" customHeight="1">
      <c r="B400" s="32"/>
      <c r="C400" s="191" t="s">
        <v>1</v>
      </c>
      <c r="D400" s="191" t="s">
        <v>280</v>
      </c>
      <c r="E400" s="192" t="s">
        <v>1</v>
      </c>
      <c r="F400" s="193" t="s">
        <v>1</v>
      </c>
      <c r="G400" s="194" t="s">
        <v>1</v>
      </c>
      <c r="H400" s="195"/>
      <c r="I400" s="196"/>
      <c r="J400" s="197">
        <f t="shared" si="20"/>
        <v>0</v>
      </c>
      <c r="K400" s="198"/>
      <c r="L400" s="32"/>
      <c r="M400" s="199" t="s">
        <v>1</v>
      </c>
      <c r="N400" s="200" t="s">
        <v>45</v>
      </c>
      <c r="O400" s="201"/>
      <c r="P400" s="201"/>
      <c r="Q400" s="201"/>
      <c r="R400" s="201"/>
      <c r="S400" s="201"/>
      <c r="T400" s="202"/>
      <c r="AT400" s="17" t="s">
        <v>1213</v>
      </c>
      <c r="AU400" s="17" t="s">
        <v>88</v>
      </c>
      <c r="AY400" s="17" t="s">
        <v>1213</v>
      </c>
      <c r="BE400" s="148">
        <f>IF(N400="základní",J400,0)</f>
        <v>0</v>
      </c>
      <c r="BF400" s="148">
        <f>IF(N400="snížená",J400,0)</f>
        <v>0</v>
      </c>
      <c r="BG400" s="148">
        <f>IF(N400="zákl. přenesená",J400,0)</f>
        <v>0</v>
      </c>
      <c r="BH400" s="148">
        <f>IF(N400="sníž. přenesená",J400,0)</f>
        <v>0</v>
      </c>
      <c r="BI400" s="148">
        <f>IF(N400="nulová",J400,0)</f>
        <v>0</v>
      </c>
      <c r="BJ400" s="17" t="s">
        <v>88</v>
      </c>
      <c r="BK400" s="148">
        <f>I400*H400</f>
        <v>0</v>
      </c>
    </row>
    <row r="401" spans="2:12" s="1" customFormat="1" ht="6.95" customHeight="1">
      <c r="B401" s="44"/>
      <c r="C401" s="45"/>
      <c r="D401" s="45"/>
      <c r="E401" s="45"/>
      <c r="F401" s="45"/>
      <c r="G401" s="45"/>
      <c r="H401" s="45"/>
      <c r="I401" s="45"/>
      <c r="J401" s="45"/>
      <c r="K401" s="45"/>
      <c r="L401" s="32"/>
    </row>
  </sheetData>
  <autoFilter ref="C131:K400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396:D401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N396:N401" xr:uid="{00000000-0002-0000-02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66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1465</v>
      </c>
      <c r="H4" s="20"/>
    </row>
    <row r="5" spans="2:8" ht="12" customHeight="1">
      <c r="B5" s="20"/>
      <c r="C5" s="24" t="s">
        <v>13</v>
      </c>
      <c r="D5" s="219" t="s">
        <v>14</v>
      </c>
      <c r="E5" s="215"/>
      <c r="F5" s="215"/>
      <c r="H5" s="20"/>
    </row>
    <row r="6" spans="2:8" ht="36.950000000000003" customHeight="1">
      <c r="B6" s="20"/>
      <c r="C6" s="26" t="s">
        <v>16</v>
      </c>
      <c r="D6" s="216" t="s">
        <v>17</v>
      </c>
      <c r="E6" s="215"/>
      <c r="F6" s="215"/>
      <c r="H6" s="20"/>
    </row>
    <row r="7" spans="2:8" ht="16.5" customHeight="1">
      <c r="B7" s="20"/>
      <c r="C7" s="27" t="s">
        <v>22</v>
      </c>
      <c r="D7" s="52" t="str">
        <f>'Rekapitulace stavby'!AN8</f>
        <v>12. 12. 2023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6"/>
      <c r="C9" s="117" t="s">
        <v>61</v>
      </c>
      <c r="D9" s="118" t="s">
        <v>62</v>
      </c>
      <c r="E9" s="118" t="s">
        <v>264</v>
      </c>
      <c r="F9" s="119" t="s">
        <v>1466</v>
      </c>
      <c r="H9" s="116"/>
    </row>
    <row r="10" spans="2:8" s="1" customFormat="1" ht="26.45" customHeight="1">
      <c r="B10" s="32"/>
      <c r="C10" s="203" t="s">
        <v>1467</v>
      </c>
      <c r="D10" s="203" t="s">
        <v>86</v>
      </c>
      <c r="H10" s="32"/>
    </row>
    <row r="11" spans="2:8" s="1" customFormat="1" ht="16.899999999999999" customHeight="1">
      <c r="B11" s="32"/>
      <c r="C11" s="204" t="s">
        <v>137</v>
      </c>
      <c r="D11" s="205" t="s">
        <v>138</v>
      </c>
      <c r="E11" s="206" t="s">
        <v>139</v>
      </c>
      <c r="F11" s="207">
        <v>170</v>
      </c>
      <c r="H11" s="32"/>
    </row>
    <row r="12" spans="2:8" s="1" customFormat="1" ht="16.899999999999999" customHeight="1">
      <c r="B12" s="32"/>
      <c r="C12" s="208" t="s">
        <v>1</v>
      </c>
      <c r="D12" s="208" t="s">
        <v>286</v>
      </c>
      <c r="E12" s="17" t="s">
        <v>1</v>
      </c>
      <c r="F12" s="209">
        <v>0</v>
      </c>
      <c r="H12" s="32"/>
    </row>
    <row r="13" spans="2:8" s="1" customFormat="1" ht="16.899999999999999" customHeight="1">
      <c r="B13" s="32"/>
      <c r="C13" s="208" t="s">
        <v>1</v>
      </c>
      <c r="D13" s="208" t="s">
        <v>287</v>
      </c>
      <c r="E13" s="17" t="s">
        <v>1</v>
      </c>
      <c r="F13" s="209">
        <v>0</v>
      </c>
      <c r="H13" s="32"/>
    </row>
    <row r="14" spans="2:8" s="1" customFormat="1" ht="16.899999999999999" customHeight="1">
      <c r="B14" s="32"/>
      <c r="C14" s="208" t="s">
        <v>1</v>
      </c>
      <c r="D14" s="208" t="s">
        <v>288</v>
      </c>
      <c r="E14" s="17" t="s">
        <v>1</v>
      </c>
      <c r="F14" s="209">
        <v>20</v>
      </c>
      <c r="H14" s="32"/>
    </row>
    <row r="15" spans="2:8" s="1" customFormat="1" ht="16.899999999999999" customHeight="1">
      <c r="B15" s="32"/>
      <c r="C15" s="208" t="s">
        <v>1</v>
      </c>
      <c r="D15" s="208" t="s">
        <v>289</v>
      </c>
      <c r="E15" s="17" t="s">
        <v>1</v>
      </c>
      <c r="F15" s="209">
        <v>150</v>
      </c>
      <c r="H15" s="32"/>
    </row>
    <row r="16" spans="2:8" s="1" customFormat="1" ht="16.899999999999999" customHeight="1">
      <c r="B16" s="32"/>
      <c r="C16" s="208" t="s">
        <v>137</v>
      </c>
      <c r="D16" s="208" t="s">
        <v>290</v>
      </c>
      <c r="E16" s="17" t="s">
        <v>1</v>
      </c>
      <c r="F16" s="209">
        <v>170</v>
      </c>
      <c r="H16" s="32"/>
    </row>
    <row r="17" spans="2:8" s="1" customFormat="1" ht="16.899999999999999" customHeight="1">
      <c r="B17" s="32"/>
      <c r="C17" s="210" t="s">
        <v>1468</v>
      </c>
      <c r="H17" s="32"/>
    </row>
    <row r="18" spans="2:8" s="1" customFormat="1" ht="16.899999999999999" customHeight="1">
      <c r="B18" s="32"/>
      <c r="C18" s="208" t="s">
        <v>281</v>
      </c>
      <c r="D18" s="208" t="s">
        <v>282</v>
      </c>
      <c r="E18" s="17" t="s">
        <v>139</v>
      </c>
      <c r="F18" s="209">
        <v>340</v>
      </c>
      <c r="H18" s="32"/>
    </row>
    <row r="19" spans="2:8" s="1" customFormat="1" ht="16.899999999999999" customHeight="1">
      <c r="B19" s="32"/>
      <c r="C19" s="208" t="s">
        <v>298</v>
      </c>
      <c r="D19" s="208" t="s">
        <v>299</v>
      </c>
      <c r="E19" s="17" t="s">
        <v>139</v>
      </c>
      <c r="F19" s="209">
        <v>230</v>
      </c>
      <c r="H19" s="32"/>
    </row>
    <row r="20" spans="2:8" s="1" customFormat="1" ht="16.899999999999999" customHeight="1">
      <c r="B20" s="32"/>
      <c r="C20" s="208" t="s">
        <v>294</v>
      </c>
      <c r="D20" s="208" t="s">
        <v>295</v>
      </c>
      <c r="E20" s="17" t="s">
        <v>139</v>
      </c>
      <c r="F20" s="209">
        <v>170</v>
      </c>
      <c r="H20" s="32"/>
    </row>
    <row r="21" spans="2:8" s="1" customFormat="1" ht="16.899999999999999" customHeight="1">
      <c r="B21" s="32"/>
      <c r="C21" s="208" t="s">
        <v>756</v>
      </c>
      <c r="D21" s="208" t="s">
        <v>757</v>
      </c>
      <c r="E21" s="17" t="s">
        <v>139</v>
      </c>
      <c r="F21" s="209">
        <v>213.68</v>
      </c>
      <c r="H21" s="32"/>
    </row>
    <row r="22" spans="2:8" s="1" customFormat="1" ht="16.899999999999999" customHeight="1">
      <c r="B22" s="32"/>
      <c r="C22" s="208" t="s">
        <v>761</v>
      </c>
      <c r="D22" s="208" t="s">
        <v>762</v>
      </c>
      <c r="E22" s="17" t="s">
        <v>139</v>
      </c>
      <c r="F22" s="209">
        <v>213.68</v>
      </c>
      <c r="H22" s="32"/>
    </row>
    <row r="23" spans="2:8" s="1" customFormat="1" ht="22.5">
      <c r="B23" s="32"/>
      <c r="C23" s="208" t="s">
        <v>769</v>
      </c>
      <c r="D23" s="208" t="s">
        <v>770</v>
      </c>
      <c r="E23" s="17" t="s">
        <v>139</v>
      </c>
      <c r="F23" s="209">
        <v>213.68</v>
      </c>
      <c r="H23" s="32"/>
    </row>
    <row r="24" spans="2:8" s="1" customFormat="1" ht="16.899999999999999" customHeight="1">
      <c r="B24" s="32"/>
      <c r="C24" s="208" t="s">
        <v>765</v>
      </c>
      <c r="D24" s="208" t="s">
        <v>766</v>
      </c>
      <c r="E24" s="17" t="s">
        <v>139</v>
      </c>
      <c r="F24" s="209">
        <v>213.68</v>
      </c>
      <c r="H24" s="32"/>
    </row>
    <row r="25" spans="2:8" s="1" customFormat="1" ht="16.899999999999999" customHeight="1">
      <c r="B25" s="32"/>
      <c r="C25" s="204" t="s">
        <v>218</v>
      </c>
      <c r="D25" s="205" t="s">
        <v>138</v>
      </c>
      <c r="E25" s="206" t="s">
        <v>139</v>
      </c>
      <c r="F25" s="207">
        <v>43.68</v>
      </c>
      <c r="H25" s="32"/>
    </row>
    <row r="26" spans="2:8" s="1" customFormat="1" ht="16.899999999999999" customHeight="1">
      <c r="B26" s="32"/>
      <c r="C26" s="208" t="s">
        <v>1</v>
      </c>
      <c r="D26" s="208" t="s">
        <v>286</v>
      </c>
      <c r="E26" s="17" t="s">
        <v>1</v>
      </c>
      <c r="F26" s="209">
        <v>0</v>
      </c>
      <c r="H26" s="32"/>
    </row>
    <row r="27" spans="2:8" s="1" customFormat="1" ht="16.899999999999999" customHeight="1">
      <c r="B27" s="32"/>
      <c r="C27" s="208" t="s">
        <v>1</v>
      </c>
      <c r="D27" s="208" t="s">
        <v>287</v>
      </c>
      <c r="E27" s="17" t="s">
        <v>1</v>
      </c>
      <c r="F27" s="209">
        <v>0</v>
      </c>
      <c r="H27" s="32"/>
    </row>
    <row r="28" spans="2:8" s="1" customFormat="1" ht="16.899999999999999" customHeight="1">
      <c r="B28" s="32"/>
      <c r="C28" s="208" t="s">
        <v>1</v>
      </c>
      <c r="D28" s="208" t="s">
        <v>441</v>
      </c>
      <c r="E28" s="17" t="s">
        <v>1</v>
      </c>
      <c r="F28" s="209">
        <v>11.52</v>
      </c>
      <c r="H28" s="32"/>
    </row>
    <row r="29" spans="2:8" s="1" customFormat="1" ht="16.899999999999999" customHeight="1">
      <c r="B29" s="32"/>
      <c r="C29" s="208" t="s">
        <v>1</v>
      </c>
      <c r="D29" s="208" t="s">
        <v>442</v>
      </c>
      <c r="E29" s="17" t="s">
        <v>1</v>
      </c>
      <c r="F29" s="209">
        <v>6.72</v>
      </c>
      <c r="H29" s="32"/>
    </row>
    <row r="30" spans="2:8" s="1" customFormat="1" ht="16.899999999999999" customHeight="1">
      <c r="B30" s="32"/>
      <c r="C30" s="208" t="s">
        <v>1</v>
      </c>
      <c r="D30" s="208" t="s">
        <v>443</v>
      </c>
      <c r="E30" s="17" t="s">
        <v>1</v>
      </c>
      <c r="F30" s="209">
        <v>16.32</v>
      </c>
      <c r="H30" s="32"/>
    </row>
    <row r="31" spans="2:8" s="1" customFormat="1" ht="16.899999999999999" customHeight="1">
      <c r="B31" s="32"/>
      <c r="C31" s="208" t="s">
        <v>1</v>
      </c>
      <c r="D31" s="208" t="s">
        <v>444</v>
      </c>
      <c r="E31" s="17" t="s">
        <v>1</v>
      </c>
      <c r="F31" s="209">
        <v>9.1199999999999992</v>
      </c>
      <c r="H31" s="32"/>
    </row>
    <row r="32" spans="2:8" s="1" customFormat="1" ht="16.899999999999999" customHeight="1">
      <c r="B32" s="32"/>
      <c r="C32" s="208" t="s">
        <v>218</v>
      </c>
      <c r="D32" s="208" t="s">
        <v>290</v>
      </c>
      <c r="E32" s="17" t="s">
        <v>1</v>
      </c>
      <c r="F32" s="209">
        <v>43.68</v>
      </c>
      <c r="H32" s="32"/>
    </row>
    <row r="33" spans="2:8" s="1" customFormat="1" ht="16.899999999999999" customHeight="1">
      <c r="B33" s="32"/>
      <c r="C33" s="210" t="s">
        <v>1468</v>
      </c>
      <c r="H33" s="32"/>
    </row>
    <row r="34" spans="2:8" s="1" customFormat="1" ht="16.899999999999999" customHeight="1">
      <c r="B34" s="32"/>
      <c r="C34" s="208" t="s">
        <v>281</v>
      </c>
      <c r="D34" s="208" t="s">
        <v>282</v>
      </c>
      <c r="E34" s="17" t="s">
        <v>139</v>
      </c>
      <c r="F34" s="209">
        <v>87.36</v>
      </c>
      <c r="H34" s="32"/>
    </row>
    <row r="35" spans="2:8" s="1" customFormat="1" ht="16.899999999999999" customHeight="1">
      <c r="B35" s="32"/>
      <c r="C35" s="208" t="s">
        <v>298</v>
      </c>
      <c r="D35" s="208" t="s">
        <v>299</v>
      </c>
      <c r="E35" s="17" t="s">
        <v>139</v>
      </c>
      <c r="F35" s="209">
        <v>56.56</v>
      </c>
      <c r="H35" s="32"/>
    </row>
    <row r="36" spans="2:8" s="1" customFormat="1" ht="16.899999999999999" customHeight="1">
      <c r="B36" s="32"/>
      <c r="C36" s="208" t="s">
        <v>294</v>
      </c>
      <c r="D36" s="208" t="s">
        <v>295</v>
      </c>
      <c r="E36" s="17" t="s">
        <v>139</v>
      </c>
      <c r="F36" s="209">
        <v>43.68</v>
      </c>
      <c r="H36" s="32"/>
    </row>
    <row r="37" spans="2:8" s="1" customFormat="1" ht="16.899999999999999" customHeight="1">
      <c r="B37" s="32"/>
      <c r="C37" s="208" t="s">
        <v>756</v>
      </c>
      <c r="D37" s="208" t="s">
        <v>757</v>
      </c>
      <c r="E37" s="17" t="s">
        <v>139</v>
      </c>
      <c r="F37" s="209">
        <v>213.68</v>
      </c>
      <c r="H37" s="32"/>
    </row>
    <row r="38" spans="2:8" s="1" customFormat="1" ht="16.899999999999999" customHeight="1">
      <c r="B38" s="32"/>
      <c r="C38" s="208" t="s">
        <v>761</v>
      </c>
      <c r="D38" s="208" t="s">
        <v>762</v>
      </c>
      <c r="E38" s="17" t="s">
        <v>139</v>
      </c>
      <c r="F38" s="209">
        <v>213.68</v>
      </c>
      <c r="H38" s="32"/>
    </row>
    <row r="39" spans="2:8" s="1" customFormat="1" ht="22.5">
      <c r="B39" s="32"/>
      <c r="C39" s="208" t="s">
        <v>769</v>
      </c>
      <c r="D39" s="208" t="s">
        <v>770</v>
      </c>
      <c r="E39" s="17" t="s">
        <v>139</v>
      </c>
      <c r="F39" s="209">
        <v>213.68</v>
      </c>
      <c r="H39" s="32"/>
    </row>
    <row r="40" spans="2:8" s="1" customFormat="1" ht="16.899999999999999" customHeight="1">
      <c r="B40" s="32"/>
      <c r="C40" s="208" t="s">
        <v>765</v>
      </c>
      <c r="D40" s="208" t="s">
        <v>766</v>
      </c>
      <c r="E40" s="17" t="s">
        <v>139</v>
      </c>
      <c r="F40" s="209">
        <v>213.68</v>
      </c>
      <c r="H40" s="32"/>
    </row>
    <row r="41" spans="2:8" s="1" customFormat="1" ht="16.899999999999999" customHeight="1">
      <c r="B41" s="32"/>
      <c r="C41" s="204" t="s">
        <v>212</v>
      </c>
      <c r="D41" s="205" t="s">
        <v>213</v>
      </c>
      <c r="E41" s="206" t="s">
        <v>139</v>
      </c>
      <c r="F41" s="207">
        <v>60</v>
      </c>
      <c r="H41" s="32"/>
    </row>
    <row r="42" spans="2:8" s="1" customFormat="1" ht="16.899999999999999" customHeight="1">
      <c r="B42" s="32"/>
      <c r="C42" s="208" t="s">
        <v>1</v>
      </c>
      <c r="D42" s="208" t="s">
        <v>302</v>
      </c>
      <c r="E42" s="17" t="s">
        <v>1</v>
      </c>
      <c r="F42" s="209">
        <v>0</v>
      </c>
      <c r="H42" s="32"/>
    </row>
    <row r="43" spans="2:8" s="1" customFormat="1" ht="16.899999999999999" customHeight="1">
      <c r="B43" s="32"/>
      <c r="C43" s="208" t="s">
        <v>1</v>
      </c>
      <c r="D43" s="208" t="s">
        <v>303</v>
      </c>
      <c r="E43" s="17" t="s">
        <v>1</v>
      </c>
      <c r="F43" s="209">
        <v>60</v>
      </c>
      <c r="H43" s="32"/>
    </row>
    <row r="44" spans="2:8" s="1" customFormat="1" ht="16.899999999999999" customHeight="1">
      <c r="B44" s="32"/>
      <c r="C44" s="208" t="s">
        <v>212</v>
      </c>
      <c r="D44" s="208" t="s">
        <v>290</v>
      </c>
      <c r="E44" s="17" t="s">
        <v>1</v>
      </c>
      <c r="F44" s="209">
        <v>60</v>
      </c>
      <c r="H44" s="32"/>
    </row>
    <row r="45" spans="2:8" s="1" customFormat="1" ht="16.899999999999999" customHeight="1">
      <c r="B45" s="32"/>
      <c r="C45" s="210" t="s">
        <v>1468</v>
      </c>
      <c r="H45" s="32"/>
    </row>
    <row r="46" spans="2:8" s="1" customFormat="1" ht="16.899999999999999" customHeight="1">
      <c r="B46" s="32"/>
      <c r="C46" s="208" t="s">
        <v>298</v>
      </c>
      <c r="D46" s="208" t="s">
        <v>299</v>
      </c>
      <c r="E46" s="17" t="s">
        <v>139</v>
      </c>
      <c r="F46" s="209">
        <v>230</v>
      </c>
      <c r="H46" s="32"/>
    </row>
    <row r="47" spans="2:8" s="1" customFormat="1" ht="16.899999999999999" customHeight="1">
      <c r="B47" s="32"/>
      <c r="C47" s="208" t="s">
        <v>751</v>
      </c>
      <c r="D47" s="208" t="s">
        <v>752</v>
      </c>
      <c r="E47" s="17" t="s">
        <v>139</v>
      </c>
      <c r="F47" s="209">
        <v>72.88</v>
      </c>
      <c r="H47" s="32"/>
    </row>
    <row r="48" spans="2:8" s="1" customFormat="1" ht="16.899999999999999" customHeight="1">
      <c r="B48" s="32"/>
      <c r="C48" s="204" t="s">
        <v>220</v>
      </c>
      <c r="D48" s="205" t="s">
        <v>213</v>
      </c>
      <c r="E48" s="206" t="s">
        <v>139</v>
      </c>
      <c r="F48" s="207">
        <v>12.88</v>
      </c>
      <c r="H48" s="32"/>
    </row>
    <row r="49" spans="2:8" s="1" customFormat="1" ht="16.899999999999999" customHeight="1">
      <c r="B49" s="32"/>
      <c r="C49" s="208" t="s">
        <v>1</v>
      </c>
      <c r="D49" s="208" t="s">
        <v>302</v>
      </c>
      <c r="E49" s="17" t="s">
        <v>1</v>
      </c>
      <c r="F49" s="209">
        <v>0</v>
      </c>
      <c r="H49" s="32"/>
    </row>
    <row r="50" spans="2:8" s="1" customFormat="1" ht="16.899999999999999" customHeight="1">
      <c r="B50" s="32"/>
      <c r="C50" s="208" t="s">
        <v>1</v>
      </c>
      <c r="D50" s="208" t="s">
        <v>452</v>
      </c>
      <c r="E50" s="17" t="s">
        <v>1</v>
      </c>
      <c r="F50" s="209">
        <v>7.84</v>
      </c>
      <c r="H50" s="32"/>
    </row>
    <row r="51" spans="2:8" s="1" customFormat="1" ht="16.899999999999999" customHeight="1">
      <c r="B51" s="32"/>
      <c r="C51" s="208" t="s">
        <v>1</v>
      </c>
      <c r="D51" s="208" t="s">
        <v>453</v>
      </c>
      <c r="E51" s="17" t="s">
        <v>1</v>
      </c>
      <c r="F51" s="209">
        <v>5.04</v>
      </c>
      <c r="H51" s="32"/>
    </row>
    <row r="52" spans="2:8" s="1" customFormat="1" ht="16.899999999999999" customHeight="1">
      <c r="B52" s="32"/>
      <c r="C52" s="208" t="s">
        <v>220</v>
      </c>
      <c r="D52" s="208" t="s">
        <v>290</v>
      </c>
      <c r="E52" s="17" t="s">
        <v>1</v>
      </c>
      <c r="F52" s="209">
        <v>12.88</v>
      </c>
      <c r="H52" s="32"/>
    </row>
    <row r="53" spans="2:8" s="1" customFormat="1" ht="16.899999999999999" customHeight="1">
      <c r="B53" s="32"/>
      <c r="C53" s="210" t="s">
        <v>1468</v>
      </c>
      <c r="H53" s="32"/>
    </row>
    <row r="54" spans="2:8" s="1" customFormat="1" ht="16.899999999999999" customHeight="1">
      <c r="B54" s="32"/>
      <c r="C54" s="208" t="s">
        <v>298</v>
      </c>
      <c r="D54" s="208" t="s">
        <v>299</v>
      </c>
      <c r="E54" s="17" t="s">
        <v>139</v>
      </c>
      <c r="F54" s="209">
        <v>56.56</v>
      </c>
      <c r="H54" s="32"/>
    </row>
    <row r="55" spans="2:8" s="1" customFormat="1" ht="16.899999999999999" customHeight="1">
      <c r="B55" s="32"/>
      <c r="C55" s="208" t="s">
        <v>751</v>
      </c>
      <c r="D55" s="208" t="s">
        <v>752</v>
      </c>
      <c r="E55" s="17" t="s">
        <v>139</v>
      </c>
      <c r="F55" s="209">
        <v>72.88</v>
      </c>
      <c r="H55" s="32"/>
    </row>
    <row r="56" spans="2:8" s="1" customFormat="1" ht="16.899999999999999" customHeight="1">
      <c r="B56" s="32"/>
      <c r="C56" s="204" t="s">
        <v>131</v>
      </c>
      <c r="D56" s="205" t="s">
        <v>132</v>
      </c>
      <c r="E56" s="206" t="s">
        <v>96</v>
      </c>
      <c r="F56" s="207">
        <v>19.701000000000001</v>
      </c>
      <c r="H56" s="32"/>
    </row>
    <row r="57" spans="2:8" s="1" customFormat="1" ht="16.899999999999999" customHeight="1">
      <c r="B57" s="32"/>
      <c r="C57" s="208" t="s">
        <v>1</v>
      </c>
      <c r="D57" s="208" t="s">
        <v>491</v>
      </c>
      <c r="E57" s="17" t="s">
        <v>1</v>
      </c>
      <c r="F57" s="209">
        <v>0</v>
      </c>
      <c r="H57" s="32"/>
    </row>
    <row r="58" spans="2:8" s="1" customFormat="1" ht="16.899999999999999" customHeight="1">
      <c r="B58" s="32"/>
      <c r="C58" s="208" t="s">
        <v>1</v>
      </c>
      <c r="D58" s="208" t="s">
        <v>492</v>
      </c>
      <c r="E58" s="17" t="s">
        <v>1</v>
      </c>
      <c r="F58" s="209">
        <v>0</v>
      </c>
      <c r="H58" s="32"/>
    </row>
    <row r="59" spans="2:8" s="1" customFormat="1" ht="16.899999999999999" customHeight="1">
      <c r="B59" s="32"/>
      <c r="C59" s="208" t="s">
        <v>1</v>
      </c>
      <c r="D59" s="208" t="s">
        <v>493</v>
      </c>
      <c r="E59" s="17" t="s">
        <v>1</v>
      </c>
      <c r="F59" s="209">
        <v>2.7440000000000002</v>
      </c>
      <c r="H59" s="32"/>
    </row>
    <row r="60" spans="2:8" s="1" customFormat="1" ht="16.899999999999999" customHeight="1">
      <c r="B60" s="32"/>
      <c r="C60" s="208" t="s">
        <v>1</v>
      </c>
      <c r="D60" s="208" t="s">
        <v>494</v>
      </c>
      <c r="E60" s="17" t="s">
        <v>1</v>
      </c>
      <c r="F60" s="209">
        <v>0</v>
      </c>
      <c r="H60" s="32"/>
    </row>
    <row r="61" spans="2:8" s="1" customFormat="1" ht="16.899999999999999" customHeight="1">
      <c r="B61" s="32"/>
      <c r="C61" s="208" t="s">
        <v>1</v>
      </c>
      <c r="D61" s="208" t="s">
        <v>495</v>
      </c>
      <c r="E61" s="17" t="s">
        <v>1</v>
      </c>
      <c r="F61" s="209">
        <v>5.2919999999999998</v>
      </c>
      <c r="H61" s="32"/>
    </row>
    <row r="62" spans="2:8" s="1" customFormat="1" ht="16.899999999999999" customHeight="1">
      <c r="B62" s="32"/>
      <c r="C62" s="208" t="s">
        <v>1</v>
      </c>
      <c r="D62" s="208" t="s">
        <v>496</v>
      </c>
      <c r="E62" s="17" t="s">
        <v>1</v>
      </c>
      <c r="F62" s="209">
        <v>0</v>
      </c>
      <c r="H62" s="32"/>
    </row>
    <row r="63" spans="2:8" s="1" customFormat="1" ht="16.899999999999999" customHeight="1">
      <c r="B63" s="32"/>
      <c r="C63" s="208" t="s">
        <v>1</v>
      </c>
      <c r="D63" s="208" t="s">
        <v>497</v>
      </c>
      <c r="E63" s="17" t="s">
        <v>1</v>
      </c>
      <c r="F63" s="209">
        <v>4.5359999999999996</v>
      </c>
      <c r="H63" s="32"/>
    </row>
    <row r="64" spans="2:8" s="1" customFormat="1" ht="16.899999999999999" customHeight="1">
      <c r="B64" s="32"/>
      <c r="C64" s="208" t="s">
        <v>1</v>
      </c>
      <c r="D64" s="208" t="s">
        <v>498</v>
      </c>
      <c r="E64" s="17" t="s">
        <v>1</v>
      </c>
      <c r="F64" s="209">
        <v>0</v>
      </c>
      <c r="H64" s="32"/>
    </row>
    <row r="65" spans="2:8" s="1" customFormat="1" ht="16.899999999999999" customHeight="1">
      <c r="B65" s="32"/>
      <c r="C65" s="208" t="s">
        <v>1</v>
      </c>
      <c r="D65" s="208" t="s">
        <v>499</v>
      </c>
      <c r="E65" s="17" t="s">
        <v>1</v>
      </c>
      <c r="F65" s="209">
        <v>2.1560000000000001</v>
      </c>
      <c r="H65" s="32"/>
    </row>
    <row r="66" spans="2:8" s="1" customFormat="1" ht="22.5">
      <c r="B66" s="32"/>
      <c r="C66" s="208" t="s">
        <v>1</v>
      </c>
      <c r="D66" s="208" t="s">
        <v>500</v>
      </c>
      <c r="E66" s="17" t="s">
        <v>1</v>
      </c>
      <c r="F66" s="209">
        <v>0</v>
      </c>
      <c r="H66" s="32"/>
    </row>
    <row r="67" spans="2:8" s="1" customFormat="1" ht="16.899999999999999" customHeight="1">
      <c r="B67" s="32"/>
      <c r="C67" s="208" t="s">
        <v>1</v>
      </c>
      <c r="D67" s="208" t="s">
        <v>501</v>
      </c>
      <c r="E67" s="17" t="s">
        <v>1</v>
      </c>
      <c r="F67" s="209">
        <v>4.9729999999999999</v>
      </c>
      <c r="H67" s="32"/>
    </row>
    <row r="68" spans="2:8" s="1" customFormat="1" ht="16.899999999999999" customHeight="1">
      <c r="B68" s="32"/>
      <c r="C68" s="208" t="s">
        <v>131</v>
      </c>
      <c r="D68" s="208" t="s">
        <v>293</v>
      </c>
      <c r="E68" s="17" t="s">
        <v>1</v>
      </c>
      <c r="F68" s="209">
        <v>19.701000000000001</v>
      </c>
      <c r="H68" s="32"/>
    </row>
    <row r="69" spans="2:8" s="1" customFormat="1" ht="16.899999999999999" customHeight="1">
      <c r="B69" s="32"/>
      <c r="C69" s="210" t="s">
        <v>1468</v>
      </c>
      <c r="H69" s="32"/>
    </row>
    <row r="70" spans="2:8" s="1" customFormat="1" ht="16.899999999999999" customHeight="1">
      <c r="B70" s="32"/>
      <c r="C70" s="208" t="s">
        <v>488</v>
      </c>
      <c r="D70" s="208" t="s">
        <v>489</v>
      </c>
      <c r="E70" s="17" t="s">
        <v>96</v>
      </c>
      <c r="F70" s="209">
        <v>19.701000000000001</v>
      </c>
      <c r="H70" s="32"/>
    </row>
    <row r="71" spans="2:8" s="1" customFormat="1" ht="16.899999999999999" customHeight="1">
      <c r="B71" s="32"/>
      <c r="C71" s="208" t="s">
        <v>401</v>
      </c>
      <c r="D71" s="208" t="s">
        <v>402</v>
      </c>
      <c r="E71" s="17" t="s">
        <v>96</v>
      </c>
      <c r="F71" s="209">
        <v>14.15</v>
      </c>
      <c r="H71" s="32"/>
    </row>
    <row r="72" spans="2:8" s="1" customFormat="1" ht="16.899999999999999" customHeight="1">
      <c r="B72" s="32"/>
      <c r="C72" s="204" t="s">
        <v>227</v>
      </c>
      <c r="D72" s="205" t="s">
        <v>132</v>
      </c>
      <c r="E72" s="206" t="s">
        <v>96</v>
      </c>
      <c r="F72" s="207">
        <v>13.552</v>
      </c>
      <c r="H72" s="32"/>
    </row>
    <row r="73" spans="2:8" s="1" customFormat="1" ht="16.899999999999999" customHeight="1">
      <c r="B73" s="32"/>
      <c r="C73" s="208" t="s">
        <v>1</v>
      </c>
      <c r="D73" s="208" t="s">
        <v>600</v>
      </c>
      <c r="E73" s="17" t="s">
        <v>1</v>
      </c>
      <c r="F73" s="209">
        <v>0</v>
      </c>
      <c r="H73" s="32"/>
    </row>
    <row r="74" spans="2:8" s="1" customFormat="1" ht="22.5">
      <c r="B74" s="32"/>
      <c r="C74" s="208" t="s">
        <v>1</v>
      </c>
      <c r="D74" s="208" t="s">
        <v>678</v>
      </c>
      <c r="E74" s="17" t="s">
        <v>1</v>
      </c>
      <c r="F74" s="209">
        <v>0</v>
      </c>
      <c r="H74" s="32"/>
    </row>
    <row r="75" spans="2:8" s="1" customFormat="1" ht="16.899999999999999" customHeight="1">
      <c r="B75" s="32"/>
      <c r="C75" s="208" t="s">
        <v>1</v>
      </c>
      <c r="D75" s="208" t="s">
        <v>679</v>
      </c>
      <c r="E75" s="17" t="s">
        <v>1</v>
      </c>
      <c r="F75" s="209">
        <v>6.6219999999999999</v>
      </c>
      <c r="H75" s="32"/>
    </row>
    <row r="76" spans="2:8" s="1" customFormat="1" ht="22.5">
      <c r="B76" s="32"/>
      <c r="C76" s="208" t="s">
        <v>1</v>
      </c>
      <c r="D76" s="208" t="s">
        <v>680</v>
      </c>
      <c r="E76" s="17" t="s">
        <v>1</v>
      </c>
      <c r="F76" s="209">
        <v>0</v>
      </c>
      <c r="H76" s="32"/>
    </row>
    <row r="77" spans="2:8" s="1" customFormat="1" ht="16.899999999999999" customHeight="1">
      <c r="B77" s="32"/>
      <c r="C77" s="208" t="s">
        <v>1</v>
      </c>
      <c r="D77" s="208" t="s">
        <v>681</v>
      </c>
      <c r="E77" s="17" t="s">
        <v>1</v>
      </c>
      <c r="F77" s="209">
        <v>4.1580000000000004</v>
      </c>
      <c r="H77" s="32"/>
    </row>
    <row r="78" spans="2:8" s="1" customFormat="1" ht="16.899999999999999" customHeight="1">
      <c r="B78" s="32"/>
      <c r="C78" s="208" t="s">
        <v>1</v>
      </c>
      <c r="D78" s="208" t="s">
        <v>682</v>
      </c>
      <c r="E78" s="17" t="s">
        <v>1</v>
      </c>
      <c r="F78" s="209">
        <v>0</v>
      </c>
      <c r="H78" s="32"/>
    </row>
    <row r="79" spans="2:8" s="1" customFormat="1" ht="16.899999999999999" customHeight="1">
      <c r="B79" s="32"/>
      <c r="C79" s="208" t="s">
        <v>1</v>
      </c>
      <c r="D79" s="208" t="s">
        <v>683</v>
      </c>
      <c r="E79" s="17" t="s">
        <v>1</v>
      </c>
      <c r="F79" s="209">
        <v>2.7719999999999998</v>
      </c>
      <c r="H79" s="32"/>
    </row>
    <row r="80" spans="2:8" s="1" customFormat="1" ht="16.899999999999999" customHeight="1">
      <c r="B80" s="32"/>
      <c r="C80" s="208" t="s">
        <v>227</v>
      </c>
      <c r="D80" s="208" t="s">
        <v>293</v>
      </c>
      <c r="E80" s="17" t="s">
        <v>1</v>
      </c>
      <c r="F80" s="209">
        <v>13.552</v>
      </c>
      <c r="H80" s="32"/>
    </row>
    <row r="81" spans="2:8" s="1" customFormat="1" ht="16.899999999999999" customHeight="1">
      <c r="B81" s="32"/>
      <c r="C81" s="210" t="s">
        <v>1468</v>
      </c>
      <c r="H81" s="32"/>
    </row>
    <row r="82" spans="2:8" s="1" customFormat="1" ht="16.899999999999999" customHeight="1">
      <c r="B82" s="32"/>
      <c r="C82" s="208" t="s">
        <v>488</v>
      </c>
      <c r="D82" s="208" t="s">
        <v>489</v>
      </c>
      <c r="E82" s="17" t="s">
        <v>96</v>
      </c>
      <c r="F82" s="209">
        <v>13.552</v>
      </c>
      <c r="H82" s="32"/>
    </row>
    <row r="83" spans="2:8" s="1" customFormat="1" ht="16.899999999999999" customHeight="1">
      <c r="B83" s="32"/>
      <c r="C83" s="208" t="s">
        <v>401</v>
      </c>
      <c r="D83" s="208" t="s">
        <v>402</v>
      </c>
      <c r="E83" s="17" t="s">
        <v>96</v>
      </c>
      <c r="F83" s="209">
        <v>45.104999999999997</v>
      </c>
      <c r="H83" s="32"/>
    </row>
    <row r="84" spans="2:8" s="1" customFormat="1" ht="16.899999999999999" customHeight="1">
      <c r="B84" s="32"/>
      <c r="C84" s="204" t="s">
        <v>116</v>
      </c>
      <c r="D84" s="205" t="s">
        <v>117</v>
      </c>
      <c r="E84" s="206" t="s">
        <v>96</v>
      </c>
      <c r="F84" s="207">
        <v>9.1199999999999992</v>
      </c>
      <c r="H84" s="32"/>
    </row>
    <row r="85" spans="2:8" s="1" customFormat="1" ht="16.899999999999999" customHeight="1">
      <c r="B85" s="32"/>
      <c r="C85" s="208" t="s">
        <v>1</v>
      </c>
      <c r="D85" s="208" t="s">
        <v>386</v>
      </c>
      <c r="E85" s="17" t="s">
        <v>1</v>
      </c>
      <c r="F85" s="209">
        <v>4.32</v>
      </c>
      <c r="H85" s="32"/>
    </row>
    <row r="86" spans="2:8" s="1" customFormat="1" ht="16.899999999999999" customHeight="1">
      <c r="B86" s="32"/>
      <c r="C86" s="208" t="s">
        <v>1</v>
      </c>
      <c r="D86" s="208" t="s">
        <v>387</v>
      </c>
      <c r="E86" s="17" t="s">
        <v>1</v>
      </c>
      <c r="F86" s="209">
        <v>4.8</v>
      </c>
      <c r="H86" s="32"/>
    </row>
    <row r="87" spans="2:8" s="1" customFormat="1" ht="16.899999999999999" customHeight="1">
      <c r="B87" s="32"/>
      <c r="C87" s="208" t="s">
        <v>116</v>
      </c>
      <c r="D87" s="208" t="s">
        <v>293</v>
      </c>
      <c r="E87" s="17" t="s">
        <v>1</v>
      </c>
      <c r="F87" s="209">
        <v>9.1199999999999992</v>
      </c>
      <c r="H87" s="32"/>
    </row>
    <row r="88" spans="2:8" s="1" customFormat="1" ht="16.899999999999999" customHeight="1">
      <c r="B88" s="32"/>
      <c r="C88" s="210" t="s">
        <v>1468</v>
      </c>
      <c r="H88" s="32"/>
    </row>
    <row r="89" spans="2:8" s="1" customFormat="1" ht="16.899999999999999" customHeight="1">
      <c r="B89" s="32"/>
      <c r="C89" s="208" t="s">
        <v>381</v>
      </c>
      <c r="D89" s="208" t="s">
        <v>382</v>
      </c>
      <c r="E89" s="17" t="s">
        <v>96</v>
      </c>
      <c r="F89" s="209">
        <v>9.1199999999999992</v>
      </c>
      <c r="H89" s="32"/>
    </row>
    <row r="90" spans="2:8" s="1" customFormat="1" ht="16.899999999999999" customHeight="1">
      <c r="B90" s="32"/>
      <c r="C90" s="208" t="s">
        <v>401</v>
      </c>
      <c r="D90" s="208" t="s">
        <v>402</v>
      </c>
      <c r="E90" s="17" t="s">
        <v>96</v>
      </c>
      <c r="F90" s="209">
        <v>71.022000000000006</v>
      </c>
      <c r="H90" s="32"/>
    </row>
    <row r="91" spans="2:8" s="1" customFormat="1" ht="16.899999999999999" customHeight="1">
      <c r="B91" s="32"/>
      <c r="C91" s="204" t="s">
        <v>192</v>
      </c>
      <c r="D91" s="205" t="s">
        <v>117</v>
      </c>
      <c r="E91" s="206" t="s">
        <v>96</v>
      </c>
      <c r="F91" s="207">
        <v>1.68</v>
      </c>
      <c r="H91" s="32"/>
    </row>
    <row r="92" spans="2:8" s="1" customFormat="1" ht="16.899999999999999" customHeight="1">
      <c r="B92" s="32"/>
      <c r="C92" s="208" t="s">
        <v>1</v>
      </c>
      <c r="D92" s="208" t="s">
        <v>522</v>
      </c>
      <c r="E92" s="17" t="s">
        <v>1</v>
      </c>
      <c r="F92" s="209">
        <v>0.19600000000000001</v>
      </c>
      <c r="H92" s="32"/>
    </row>
    <row r="93" spans="2:8" s="1" customFormat="1" ht="16.899999999999999" customHeight="1">
      <c r="B93" s="32"/>
      <c r="C93" s="208" t="s">
        <v>1</v>
      </c>
      <c r="D93" s="208" t="s">
        <v>523</v>
      </c>
      <c r="E93" s="17" t="s">
        <v>1</v>
      </c>
      <c r="F93" s="209">
        <v>0.58799999999999997</v>
      </c>
      <c r="H93" s="32"/>
    </row>
    <row r="94" spans="2:8" s="1" customFormat="1" ht="16.899999999999999" customHeight="1">
      <c r="B94" s="32"/>
      <c r="C94" s="208" t="s">
        <v>1</v>
      </c>
      <c r="D94" s="208" t="s">
        <v>524</v>
      </c>
      <c r="E94" s="17" t="s">
        <v>1</v>
      </c>
      <c r="F94" s="209">
        <v>0.252</v>
      </c>
      <c r="H94" s="32"/>
    </row>
    <row r="95" spans="2:8" s="1" customFormat="1" ht="16.899999999999999" customHeight="1">
      <c r="B95" s="32"/>
      <c r="C95" s="208" t="s">
        <v>1</v>
      </c>
      <c r="D95" s="208" t="s">
        <v>525</v>
      </c>
      <c r="E95" s="17" t="s">
        <v>1</v>
      </c>
      <c r="F95" s="209">
        <v>0.19600000000000001</v>
      </c>
      <c r="H95" s="32"/>
    </row>
    <row r="96" spans="2:8" s="1" customFormat="1" ht="22.5">
      <c r="B96" s="32"/>
      <c r="C96" s="208" t="s">
        <v>1</v>
      </c>
      <c r="D96" s="208" t="s">
        <v>526</v>
      </c>
      <c r="E96" s="17" t="s">
        <v>1</v>
      </c>
      <c r="F96" s="209">
        <v>0.44800000000000001</v>
      </c>
      <c r="H96" s="32"/>
    </row>
    <row r="97" spans="2:8" s="1" customFormat="1" ht="16.899999999999999" customHeight="1">
      <c r="B97" s="32"/>
      <c r="C97" s="208" t="s">
        <v>192</v>
      </c>
      <c r="D97" s="208" t="s">
        <v>293</v>
      </c>
      <c r="E97" s="17" t="s">
        <v>1</v>
      </c>
      <c r="F97" s="209">
        <v>1.68</v>
      </c>
      <c r="H97" s="32"/>
    </row>
    <row r="98" spans="2:8" s="1" customFormat="1" ht="16.899999999999999" customHeight="1">
      <c r="B98" s="32"/>
      <c r="C98" s="210" t="s">
        <v>1468</v>
      </c>
      <c r="H98" s="32"/>
    </row>
    <row r="99" spans="2:8" s="1" customFormat="1" ht="16.899999999999999" customHeight="1">
      <c r="B99" s="32"/>
      <c r="C99" s="208" t="s">
        <v>381</v>
      </c>
      <c r="D99" s="208" t="s">
        <v>382</v>
      </c>
      <c r="E99" s="17" t="s">
        <v>96</v>
      </c>
      <c r="F99" s="209">
        <v>1.68</v>
      </c>
      <c r="H99" s="32"/>
    </row>
    <row r="100" spans="2:8" s="1" customFormat="1" ht="16.899999999999999" customHeight="1">
      <c r="B100" s="32"/>
      <c r="C100" s="208" t="s">
        <v>401</v>
      </c>
      <c r="D100" s="208" t="s">
        <v>402</v>
      </c>
      <c r="E100" s="17" t="s">
        <v>96</v>
      </c>
      <c r="F100" s="209">
        <v>14.15</v>
      </c>
      <c r="H100" s="32"/>
    </row>
    <row r="101" spans="2:8" s="1" customFormat="1" ht="16.899999999999999" customHeight="1">
      <c r="B101" s="32"/>
      <c r="C101" s="204" t="s">
        <v>171</v>
      </c>
      <c r="D101" s="205" t="s">
        <v>117</v>
      </c>
      <c r="E101" s="206" t="s">
        <v>96</v>
      </c>
      <c r="F101" s="207">
        <v>3.04</v>
      </c>
      <c r="H101" s="32"/>
    </row>
    <row r="102" spans="2:8" s="1" customFormat="1" ht="16.899999999999999" customHeight="1">
      <c r="B102" s="32"/>
      <c r="C102" s="208" t="s">
        <v>1</v>
      </c>
      <c r="D102" s="208" t="s">
        <v>620</v>
      </c>
      <c r="E102" s="17" t="s">
        <v>1</v>
      </c>
      <c r="F102" s="209">
        <v>1.2</v>
      </c>
      <c r="H102" s="32"/>
    </row>
    <row r="103" spans="2:8" s="1" customFormat="1" ht="16.899999999999999" customHeight="1">
      <c r="B103" s="32"/>
      <c r="C103" s="208" t="s">
        <v>1</v>
      </c>
      <c r="D103" s="208" t="s">
        <v>621</v>
      </c>
      <c r="E103" s="17" t="s">
        <v>1</v>
      </c>
      <c r="F103" s="209">
        <v>1.84</v>
      </c>
      <c r="H103" s="32"/>
    </row>
    <row r="104" spans="2:8" s="1" customFormat="1" ht="16.899999999999999" customHeight="1">
      <c r="B104" s="32"/>
      <c r="C104" s="208" t="s">
        <v>171</v>
      </c>
      <c r="D104" s="208" t="s">
        <v>293</v>
      </c>
      <c r="E104" s="17" t="s">
        <v>1</v>
      </c>
      <c r="F104" s="209">
        <v>3.04</v>
      </c>
      <c r="H104" s="32"/>
    </row>
    <row r="105" spans="2:8" s="1" customFormat="1" ht="16.899999999999999" customHeight="1">
      <c r="B105" s="32"/>
      <c r="C105" s="210" t="s">
        <v>1468</v>
      </c>
      <c r="H105" s="32"/>
    </row>
    <row r="106" spans="2:8" s="1" customFormat="1" ht="16.899999999999999" customHeight="1">
      <c r="B106" s="32"/>
      <c r="C106" s="208" t="s">
        <v>381</v>
      </c>
      <c r="D106" s="208" t="s">
        <v>382</v>
      </c>
      <c r="E106" s="17" t="s">
        <v>96</v>
      </c>
      <c r="F106" s="209">
        <v>3.04</v>
      </c>
      <c r="H106" s="32"/>
    </row>
    <row r="107" spans="2:8" s="1" customFormat="1" ht="16.899999999999999" customHeight="1">
      <c r="B107" s="32"/>
      <c r="C107" s="208" t="s">
        <v>401</v>
      </c>
      <c r="D107" s="208" t="s">
        <v>402</v>
      </c>
      <c r="E107" s="17" t="s">
        <v>96</v>
      </c>
      <c r="F107" s="209">
        <v>13.784000000000001</v>
      </c>
      <c r="H107" s="32"/>
    </row>
    <row r="108" spans="2:8" s="1" customFormat="1" ht="16.899999999999999" customHeight="1">
      <c r="B108" s="32"/>
      <c r="C108" s="204" t="s">
        <v>233</v>
      </c>
      <c r="D108" s="205" t="s">
        <v>117</v>
      </c>
      <c r="E108" s="206" t="s">
        <v>96</v>
      </c>
      <c r="F108" s="207">
        <v>1.232</v>
      </c>
      <c r="H108" s="32"/>
    </row>
    <row r="109" spans="2:8" s="1" customFormat="1" ht="22.5">
      <c r="B109" s="32"/>
      <c r="C109" s="208" t="s">
        <v>1</v>
      </c>
      <c r="D109" s="208" t="s">
        <v>700</v>
      </c>
      <c r="E109" s="17" t="s">
        <v>1</v>
      </c>
      <c r="F109" s="209">
        <v>0.60199999999999998</v>
      </c>
      <c r="H109" s="32"/>
    </row>
    <row r="110" spans="2:8" s="1" customFormat="1" ht="22.5">
      <c r="B110" s="32"/>
      <c r="C110" s="208" t="s">
        <v>1</v>
      </c>
      <c r="D110" s="208" t="s">
        <v>701</v>
      </c>
      <c r="E110" s="17" t="s">
        <v>1</v>
      </c>
      <c r="F110" s="209">
        <v>0.378</v>
      </c>
      <c r="H110" s="32"/>
    </row>
    <row r="111" spans="2:8" s="1" customFormat="1" ht="16.899999999999999" customHeight="1">
      <c r="B111" s="32"/>
      <c r="C111" s="208" t="s">
        <v>1</v>
      </c>
      <c r="D111" s="208" t="s">
        <v>702</v>
      </c>
      <c r="E111" s="17" t="s">
        <v>1</v>
      </c>
      <c r="F111" s="209">
        <v>0.252</v>
      </c>
      <c r="H111" s="32"/>
    </row>
    <row r="112" spans="2:8" s="1" customFormat="1" ht="16.899999999999999" customHeight="1">
      <c r="B112" s="32"/>
      <c r="C112" s="208" t="s">
        <v>233</v>
      </c>
      <c r="D112" s="208" t="s">
        <v>293</v>
      </c>
      <c r="E112" s="17" t="s">
        <v>1</v>
      </c>
      <c r="F112" s="209">
        <v>1.232</v>
      </c>
      <c r="H112" s="32"/>
    </row>
    <row r="113" spans="2:8" s="1" customFormat="1" ht="16.899999999999999" customHeight="1">
      <c r="B113" s="32"/>
      <c r="C113" s="210" t="s">
        <v>1468</v>
      </c>
      <c r="H113" s="32"/>
    </row>
    <row r="114" spans="2:8" s="1" customFormat="1" ht="16.899999999999999" customHeight="1">
      <c r="B114" s="32"/>
      <c r="C114" s="208" t="s">
        <v>381</v>
      </c>
      <c r="D114" s="208" t="s">
        <v>382</v>
      </c>
      <c r="E114" s="17" t="s">
        <v>96</v>
      </c>
      <c r="F114" s="209">
        <v>1.232</v>
      </c>
      <c r="H114" s="32"/>
    </row>
    <row r="115" spans="2:8" s="1" customFormat="1" ht="16.899999999999999" customHeight="1">
      <c r="B115" s="32"/>
      <c r="C115" s="208" t="s">
        <v>401</v>
      </c>
      <c r="D115" s="208" t="s">
        <v>402</v>
      </c>
      <c r="E115" s="17" t="s">
        <v>96</v>
      </c>
      <c r="F115" s="209">
        <v>45.104999999999997</v>
      </c>
      <c r="H115" s="32"/>
    </row>
    <row r="116" spans="2:8" s="1" customFormat="1" ht="16.899999999999999" customHeight="1">
      <c r="B116" s="32"/>
      <c r="C116" s="204" t="s">
        <v>186</v>
      </c>
      <c r="D116" s="205" t="s">
        <v>187</v>
      </c>
      <c r="E116" s="206" t="s">
        <v>96</v>
      </c>
      <c r="F116" s="207">
        <v>12.6</v>
      </c>
      <c r="H116" s="32"/>
    </row>
    <row r="117" spans="2:8" s="1" customFormat="1" ht="22.5">
      <c r="B117" s="32"/>
      <c r="C117" s="208" t="s">
        <v>1</v>
      </c>
      <c r="D117" s="208" t="s">
        <v>747</v>
      </c>
      <c r="E117" s="17" t="s">
        <v>1</v>
      </c>
      <c r="F117" s="209">
        <v>0</v>
      </c>
      <c r="H117" s="32"/>
    </row>
    <row r="118" spans="2:8" s="1" customFormat="1" ht="16.899999999999999" customHeight="1">
      <c r="B118" s="32"/>
      <c r="C118" s="208" t="s">
        <v>1</v>
      </c>
      <c r="D118" s="208" t="s">
        <v>748</v>
      </c>
      <c r="E118" s="17" t="s">
        <v>1</v>
      </c>
      <c r="F118" s="209">
        <v>12.6</v>
      </c>
      <c r="H118" s="32"/>
    </row>
    <row r="119" spans="2:8" s="1" customFormat="1" ht="16.899999999999999" customHeight="1">
      <c r="B119" s="32"/>
      <c r="C119" s="208" t="s">
        <v>186</v>
      </c>
      <c r="D119" s="208" t="s">
        <v>293</v>
      </c>
      <c r="E119" s="17" t="s">
        <v>1</v>
      </c>
      <c r="F119" s="209">
        <v>12.6</v>
      </c>
      <c r="H119" s="32"/>
    </row>
    <row r="120" spans="2:8" s="1" customFormat="1" ht="16.899999999999999" customHeight="1">
      <c r="B120" s="32"/>
      <c r="C120" s="210" t="s">
        <v>1468</v>
      </c>
      <c r="H120" s="32"/>
    </row>
    <row r="121" spans="2:8" s="1" customFormat="1" ht="16.899999999999999" customHeight="1">
      <c r="B121" s="32"/>
      <c r="C121" s="208" t="s">
        <v>744</v>
      </c>
      <c r="D121" s="208" t="s">
        <v>745</v>
      </c>
      <c r="E121" s="17" t="s">
        <v>96</v>
      </c>
      <c r="F121" s="209">
        <v>12.6</v>
      </c>
      <c r="H121" s="32"/>
    </row>
    <row r="122" spans="2:8" s="1" customFormat="1" ht="16.899999999999999" customHeight="1">
      <c r="B122" s="32"/>
      <c r="C122" s="208" t="s">
        <v>401</v>
      </c>
      <c r="D122" s="208" t="s">
        <v>402</v>
      </c>
      <c r="E122" s="17" t="s">
        <v>96</v>
      </c>
      <c r="F122" s="209">
        <v>13.784000000000001</v>
      </c>
      <c r="H122" s="32"/>
    </row>
    <row r="123" spans="2:8" s="1" customFormat="1" ht="16.899999999999999" customHeight="1">
      <c r="B123" s="32"/>
      <c r="C123" s="204" t="s">
        <v>204</v>
      </c>
      <c r="D123" s="205" t="s">
        <v>205</v>
      </c>
      <c r="E123" s="206" t="s">
        <v>202</v>
      </c>
      <c r="F123" s="207">
        <v>88.891000000000005</v>
      </c>
      <c r="H123" s="32"/>
    </row>
    <row r="124" spans="2:8" s="1" customFormat="1" ht="16.899999999999999" customHeight="1">
      <c r="B124" s="32"/>
      <c r="C124" s="208" t="s">
        <v>204</v>
      </c>
      <c r="D124" s="208" t="s">
        <v>823</v>
      </c>
      <c r="E124" s="17" t="s">
        <v>1</v>
      </c>
      <c r="F124" s="209">
        <v>88.891000000000005</v>
      </c>
      <c r="H124" s="32"/>
    </row>
    <row r="125" spans="2:8" s="1" customFormat="1" ht="16.899999999999999" customHeight="1">
      <c r="B125" s="32"/>
      <c r="C125" s="210" t="s">
        <v>1468</v>
      </c>
      <c r="H125" s="32"/>
    </row>
    <row r="126" spans="2:8" s="1" customFormat="1" ht="16.899999999999999" customHeight="1">
      <c r="B126" s="32"/>
      <c r="C126" s="208" t="s">
        <v>819</v>
      </c>
      <c r="D126" s="208" t="s">
        <v>820</v>
      </c>
      <c r="E126" s="17" t="s">
        <v>202</v>
      </c>
      <c r="F126" s="209">
        <v>173.56800000000001</v>
      </c>
      <c r="H126" s="32"/>
    </row>
    <row r="127" spans="2:8" s="1" customFormat="1" ht="16.899999999999999" customHeight="1">
      <c r="B127" s="32"/>
      <c r="C127" s="208" t="s">
        <v>825</v>
      </c>
      <c r="D127" s="208" t="s">
        <v>826</v>
      </c>
      <c r="E127" s="17" t="s">
        <v>202</v>
      </c>
      <c r="F127" s="209">
        <v>3297.7919999999999</v>
      </c>
      <c r="H127" s="32"/>
    </row>
    <row r="128" spans="2:8" s="1" customFormat="1" ht="22.5">
      <c r="B128" s="32"/>
      <c r="C128" s="208" t="s">
        <v>835</v>
      </c>
      <c r="D128" s="208" t="s">
        <v>836</v>
      </c>
      <c r="E128" s="17" t="s">
        <v>202</v>
      </c>
      <c r="F128" s="209">
        <v>88.891000000000005</v>
      </c>
      <c r="H128" s="32"/>
    </row>
    <row r="129" spans="2:8" s="1" customFormat="1" ht="16.899999999999999" customHeight="1">
      <c r="B129" s="32"/>
      <c r="C129" s="204" t="s">
        <v>207</v>
      </c>
      <c r="D129" s="205" t="s">
        <v>208</v>
      </c>
      <c r="E129" s="206" t="s">
        <v>202</v>
      </c>
      <c r="F129" s="207">
        <v>0.41</v>
      </c>
      <c r="H129" s="32"/>
    </row>
    <row r="130" spans="2:8" s="1" customFormat="1" ht="16.899999999999999" customHeight="1">
      <c r="B130" s="32"/>
      <c r="C130" s="208" t="s">
        <v>207</v>
      </c>
      <c r="D130" s="208" t="s">
        <v>209</v>
      </c>
      <c r="E130" s="17" t="s">
        <v>1</v>
      </c>
      <c r="F130" s="209">
        <v>0.41</v>
      </c>
      <c r="H130" s="32"/>
    </row>
    <row r="131" spans="2:8" s="1" customFormat="1" ht="16.899999999999999" customHeight="1">
      <c r="B131" s="32"/>
      <c r="C131" s="210" t="s">
        <v>1468</v>
      </c>
      <c r="H131" s="32"/>
    </row>
    <row r="132" spans="2:8" s="1" customFormat="1" ht="16.899999999999999" customHeight="1">
      <c r="B132" s="32"/>
      <c r="C132" s="208" t="s">
        <v>819</v>
      </c>
      <c r="D132" s="208" t="s">
        <v>820</v>
      </c>
      <c r="E132" s="17" t="s">
        <v>202</v>
      </c>
      <c r="F132" s="209">
        <v>173.56800000000001</v>
      </c>
      <c r="H132" s="32"/>
    </row>
    <row r="133" spans="2:8" s="1" customFormat="1" ht="16.899999999999999" customHeight="1">
      <c r="B133" s="32"/>
      <c r="C133" s="208" t="s">
        <v>825</v>
      </c>
      <c r="D133" s="208" t="s">
        <v>826</v>
      </c>
      <c r="E133" s="17" t="s">
        <v>202</v>
      </c>
      <c r="F133" s="209">
        <v>3297.7919999999999</v>
      </c>
      <c r="H133" s="32"/>
    </row>
    <row r="134" spans="2:8" s="1" customFormat="1" ht="22.5">
      <c r="B134" s="32"/>
      <c r="C134" s="208" t="s">
        <v>831</v>
      </c>
      <c r="D134" s="208" t="s">
        <v>832</v>
      </c>
      <c r="E134" s="17" t="s">
        <v>202</v>
      </c>
      <c r="F134" s="209">
        <v>0.41</v>
      </c>
      <c r="H134" s="32"/>
    </row>
    <row r="135" spans="2:8" s="1" customFormat="1" ht="16.899999999999999" customHeight="1">
      <c r="B135" s="32"/>
      <c r="C135" s="204" t="s">
        <v>148</v>
      </c>
      <c r="D135" s="205" t="s">
        <v>149</v>
      </c>
      <c r="E135" s="206" t="s">
        <v>104</v>
      </c>
      <c r="F135" s="207">
        <v>2</v>
      </c>
      <c r="H135" s="32"/>
    </row>
    <row r="136" spans="2:8" s="1" customFormat="1" ht="16.899999999999999" customHeight="1">
      <c r="B136" s="32"/>
      <c r="C136" s="208" t="s">
        <v>1</v>
      </c>
      <c r="D136" s="208" t="s">
        <v>464</v>
      </c>
      <c r="E136" s="17" t="s">
        <v>1</v>
      </c>
      <c r="F136" s="209">
        <v>2</v>
      </c>
      <c r="H136" s="32"/>
    </row>
    <row r="137" spans="2:8" s="1" customFormat="1" ht="16.899999999999999" customHeight="1">
      <c r="B137" s="32"/>
      <c r="C137" s="208" t="s">
        <v>148</v>
      </c>
      <c r="D137" s="208" t="s">
        <v>293</v>
      </c>
      <c r="E137" s="17" t="s">
        <v>1</v>
      </c>
      <c r="F137" s="209">
        <v>2</v>
      </c>
      <c r="H137" s="32"/>
    </row>
    <row r="138" spans="2:8" s="1" customFormat="1" ht="16.899999999999999" customHeight="1">
      <c r="B138" s="32"/>
      <c r="C138" s="210" t="s">
        <v>1468</v>
      </c>
      <c r="H138" s="32"/>
    </row>
    <row r="139" spans="2:8" s="1" customFormat="1" ht="16.899999999999999" customHeight="1">
      <c r="B139" s="32"/>
      <c r="C139" s="208" t="s">
        <v>461</v>
      </c>
      <c r="D139" s="208" t="s">
        <v>462</v>
      </c>
      <c r="E139" s="17" t="s">
        <v>104</v>
      </c>
      <c r="F139" s="209">
        <v>2</v>
      </c>
      <c r="H139" s="32"/>
    </row>
    <row r="140" spans="2:8" s="1" customFormat="1" ht="16.899999999999999" customHeight="1">
      <c r="B140" s="32"/>
      <c r="C140" s="208" t="s">
        <v>804</v>
      </c>
      <c r="D140" s="208" t="s">
        <v>805</v>
      </c>
      <c r="E140" s="17" t="s">
        <v>104</v>
      </c>
      <c r="F140" s="209">
        <v>2</v>
      </c>
      <c r="H140" s="32"/>
    </row>
    <row r="141" spans="2:8" s="1" customFormat="1" ht="16.899999999999999" customHeight="1">
      <c r="B141" s="32"/>
      <c r="C141" s="208" t="s">
        <v>809</v>
      </c>
      <c r="D141" s="208" t="s">
        <v>810</v>
      </c>
      <c r="E141" s="17" t="s">
        <v>104</v>
      </c>
      <c r="F141" s="209">
        <v>2</v>
      </c>
      <c r="H141" s="32"/>
    </row>
    <row r="142" spans="2:8" s="1" customFormat="1" ht="16.899999999999999" customHeight="1">
      <c r="B142" s="32"/>
      <c r="C142" s="204" t="s">
        <v>120</v>
      </c>
      <c r="D142" s="205" t="s">
        <v>121</v>
      </c>
      <c r="E142" s="206" t="s">
        <v>96</v>
      </c>
      <c r="F142" s="207">
        <v>25.722999999999999</v>
      </c>
      <c r="H142" s="32"/>
    </row>
    <row r="143" spans="2:8" s="1" customFormat="1" ht="16.899999999999999" customHeight="1">
      <c r="B143" s="32"/>
      <c r="C143" s="208" t="s">
        <v>1</v>
      </c>
      <c r="D143" s="208" t="s">
        <v>391</v>
      </c>
      <c r="E143" s="17" t="s">
        <v>1</v>
      </c>
      <c r="F143" s="209">
        <v>12.528</v>
      </c>
      <c r="H143" s="32"/>
    </row>
    <row r="144" spans="2:8" s="1" customFormat="1" ht="16.899999999999999" customHeight="1">
      <c r="B144" s="32"/>
      <c r="C144" s="208" t="s">
        <v>1</v>
      </c>
      <c r="D144" s="208" t="s">
        <v>392</v>
      </c>
      <c r="E144" s="17" t="s">
        <v>1</v>
      </c>
      <c r="F144" s="209">
        <v>13.92</v>
      </c>
      <c r="H144" s="32"/>
    </row>
    <row r="145" spans="2:8" s="1" customFormat="1" ht="16.899999999999999" customHeight="1">
      <c r="B145" s="32"/>
      <c r="C145" s="208" t="s">
        <v>1</v>
      </c>
      <c r="D145" s="208" t="s">
        <v>393</v>
      </c>
      <c r="E145" s="17" t="s">
        <v>1</v>
      </c>
      <c r="F145" s="209">
        <v>0</v>
      </c>
      <c r="H145" s="32"/>
    </row>
    <row r="146" spans="2:8" s="1" customFormat="1" ht="16.899999999999999" customHeight="1">
      <c r="B146" s="32"/>
      <c r="C146" s="208" t="s">
        <v>1</v>
      </c>
      <c r="D146" s="208" t="s">
        <v>394</v>
      </c>
      <c r="E146" s="17" t="s">
        <v>1</v>
      </c>
      <c r="F146" s="209">
        <v>-0.72499999999999998</v>
      </c>
      <c r="H146" s="32"/>
    </row>
    <row r="147" spans="2:8" s="1" customFormat="1" ht="16.899999999999999" customHeight="1">
      <c r="B147" s="32"/>
      <c r="C147" s="208" t="s">
        <v>120</v>
      </c>
      <c r="D147" s="208" t="s">
        <v>293</v>
      </c>
      <c r="E147" s="17" t="s">
        <v>1</v>
      </c>
      <c r="F147" s="209">
        <v>25.722999999999999</v>
      </c>
      <c r="H147" s="32"/>
    </row>
    <row r="148" spans="2:8" s="1" customFormat="1" ht="16.899999999999999" customHeight="1">
      <c r="B148" s="32"/>
      <c r="C148" s="210" t="s">
        <v>1468</v>
      </c>
      <c r="H148" s="32"/>
    </row>
    <row r="149" spans="2:8" s="1" customFormat="1" ht="16.899999999999999" customHeight="1">
      <c r="B149" s="32"/>
      <c r="C149" s="208" t="s">
        <v>388</v>
      </c>
      <c r="D149" s="208" t="s">
        <v>389</v>
      </c>
      <c r="E149" s="17" t="s">
        <v>96</v>
      </c>
      <c r="F149" s="209">
        <v>25.722999999999999</v>
      </c>
      <c r="H149" s="32"/>
    </row>
    <row r="150" spans="2:8" s="1" customFormat="1" ht="16.899999999999999" customHeight="1">
      <c r="B150" s="32"/>
      <c r="C150" s="208" t="s">
        <v>401</v>
      </c>
      <c r="D150" s="208" t="s">
        <v>402</v>
      </c>
      <c r="E150" s="17" t="s">
        <v>96</v>
      </c>
      <c r="F150" s="209">
        <v>71.022000000000006</v>
      </c>
      <c r="H150" s="32"/>
    </row>
    <row r="151" spans="2:8" s="1" customFormat="1" ht="16.899999999999999" customHeight="1">
      <c r="B151" s="32"/>
      <c r="C151" s="208" t="s">
        <v>396</v>
      </c>
      <c r="D151" s="208" t="s">
        <v>397</v>
      </c>
      <c r="E151" s="17" t="s">
        <v>202</v>
      </c>
      <c r="F151" s="209">
        <v>44.165999999999997</v>
      </c>
      <c r="H151" s="32"/>
    </row>
    <row r="152" spans="2:8" s="1" customFormat="1" ht="16.899999999999999" customHeight="1">
      <c r="B152" s="32"/>
      <c r="C152" s="204" t="s">
        <v>194</v>
      </c>
      <c r="D152" s="205" t="s">
        <v>121</v>
      </c>
      <c r="E152" s="206" t="s">
        <v>96</v>
      </c>
      <c r="F152" s="207">
        <v>4.8710000000000004</v>
      </c>
      <c r="H152" s="32"/>
    </row>
    <row r="153" spans="2:8" s="1" customFormat="1" ht="16.899999999999999" customHeight="1">
      <c r="B153" s="32"/>
      <c r="C153" s="208" t="s">
        <v>1</v>
      </c>
      <c r="D153" s="208" t="s">
        <v>529</v>
      </c>
      <c r="E153" s="17" t="s">
        <v>1</v>
      </c>
      <c r="F153" s="209">
        <v>0.56799999999999995</v>
      </c>
      <c r="H153" s="32"/>
    </row>
    <row r="154" spans="2:8" s="1" customFormat="1" ht="16.899999999999999" customHeight="1">
      <c r="B154" s="32"/>
      <c r="C154" s="208" t="s">
        <v>1</v>
      </c>
      <c r="D154" s="208" t="s">
        <v>530</v>
      </c>
      <c r="E154" s="17" t="s">
        <v>1</v>
      </c>
      <c r="F154" s="209">
        <v>1.7050000000000001</v>
      </c>
      <c r="H154" s="32"/>
    </row>
    <row r="155" spans="2:8" s="1" customFormat="1" ht="16.899999999999999" customHeight="1">
      <c r="B155" s="32"/>
      <c r="C155" s="208" t="s">
        <v>1</v>
      </c>
      <c r="D155" s="208" t="s">
        <v>531</v>
      </c>
      <c r="E155" s="17" t="s">
        <v>1</v>
      </c>
      <c r="F155" s="209">
        <v>0.73099999999999998</v>
      </c>
      <c r="H155" s="32"/>
    </row>
    <row r="156" spans="2:8" s="1" customFormat="1" ht="22.5">
      <c r="B156" s="32"/>
      <c r="C156" s="208" t="s">
        <v>1</v>
      </c>
      <c r="D156" s="208" t="s">
        <v>532</v>
      </c>
      <c r="E156" s="17" t="s">
        <v>1</v>
      </c>
      <c r="F156" s="209">
        <v>0.56799999999999995</v>
      </c>
      <c r="H156" s="32"/>
    </row>
    <row r="157" spans="2:8" s="1" customFormat="1" ht="22.5">
      <c r="B157" s="32"/>
      <c r="C157" s="208" t="s">
        <v>1</v>
      </c>
      <c r="D157" s="208" t="s">
        <v>533</v>
      </c>
      <c r="E157" s="17" t="s">
        <v>1</v>
      </c>
      <c r="F157" s="209">
        <v>1.2989999999999999</v>
      </c>
      <c r="H157" s="32"/>
    </row>
    <row r="158" spans="2:8" s="1" customFormat="1" ht="16.899999999999999" customHeight="1">
      <c r="B158" s="32"/>
      <c r="C158" s="208" t="s">
        <v>194</v>
      </c>
      <c r="D158" s="208" t="s">
        <v>293</v>
      </c>
      <c r="E158" s="17" t="s">
        <v>1</v>
      </c>
      <c r="F158" s="209">
        <v>4.8710000000000004</v>
      </c>
      <c r="H158" s="32"/>
    </row>
    <row r="159" spans="2:8" s="1" customFormat="1" ht="16.899999999999999" customHeight="1">
      <c r="B159" s="32"/>
      <c r="C159" s="210" t="s">
        <v>1468</v>
      </c>
      <c r="H159" s="32"/>
    </row>
    <row r="160" spans="2:8" s="1" customFormat="1" ht="16.899999999999999" customHeight="1">
      <c r="B160" s="32"/>
      <c r="C160" s="208" t="s">
        <v>388</v>
      </c>
      <c r="D160" s="208" t="s">
        <v>389</v>
      </c>
      <c r="E160" s="17" t="s">
        <v>96</v>
      </c>
      <c r="F160" s="209">
        <v>4.8710000000000004</v>
      </c>
      <c r="H160" s="32"/>
    </row>
    <row r="161" spans="2:8" s="1" customFormat="1" ht="16.899999999999999" customHeight="1">
      <c r="B161" s="32"/>
      <c r="C161" s="208" t="s">
        <v>401</v>
      </c>
      <c r="D161" s="208" t="s">
        <v>402</v>
      </c>
      <c r="E161" s="17" t="s">
        <v>96</v>
      </c>
      <c r="F161" s="209">
        <v>14.15</v>
      </c>
      <c r="H161" s="32"/>
    </row>
    <row r="162" spans="2:8" s="1" customFormat="1" ht="16.899999999999999" customHeight="1">
      <c r="B162" s="32"/>
      <c r="C162" s="208" t="s">
        <v>396</v>
      </c>
      <c r="D162" s="208" t="s">
        <v>397</v>
      </c>
      <c r="E162" s="17" t="s">
        <v>202</v>
      </c>
      <c r="F162" s="209">
        <v>8.3640000000000008</v>
      </c>
      <c r="H162" s="32"/>
    </row>
    <row r="163" spans="2:8" s="1" customFormat="1" ht="16.899999999999999" customHeight="1">
      <c r="B163" s="32"/>
      <c r="C163" s="204" t="s">
        <v>173</v>
      </c>
      <c r="D163" s="205" t="s">
        <v>121</v>
      </c>
      <c r="E163" s="206" t="s">
        <v>96</v>
      </c>
      <c r="F163" s="207">
        <v>8.593</v>
      </c>
      <c r="H163" s="32"/>
    </row>
    <row r="164" spans="2:8" s="1" customFormat="1" ht="16.899999999999999" customHeight="1">
      <c r="B164" s="32"/>
      <c r="C164" s="208" t="s">
        <v>1</v>
      </c>
      <c r="D164" s="208" t="s">
        <v>624</v>
      </c>
      <c r="E164" s="17" t="s">
        <v>1</v>
      </c>
      <c r="F164" s="209">
        <v>3.48</v>
      </c>
      <c r="H164" s="32"/>
    </row>
    <row r="165" spans="2:8" s="1" customFormat="1" ht="16.899999999999999" customHeight="1">
      <c r="B165" s="32"/>
      <c r="C165" s="208" t="s">
        <v>1</v>
      </c>
      <c r="D165" s="208" t="s">
        <v>625</v>
      </c>
      <c r="E165" s="17" t="s">
        <v>1</v>
      </c>
      <c r="F165" s="209">
        <v>5.3360000000000003</v>
      </c>
      <c r="H165" s="32"/>
    </row>
    <row r="166" spans="2:8" s="1" customFormat="1" ht="16.899999999999999" customHeight="1">
      <c r="B166" s="32"/>
      <c r="C166" s="208" t="s">
        <v>1</v>
      </c>
      <c r="D166" s="208" t="s">
        <v>393</v>
      </c>
      <c r="E166" s="17" t="s">
        <v>1</v>
      </c>
      <c r="F166" s="209">
        <v>0</v>
      </c>
      <c r="H166" s="32"/>
    </row>
    <row r="167" spans="2:8" s="1" customFormat="1" ht="16.899999999999999" customHeight="1">
      <c r="B167" s="32"/>
      <c r="C167" s="208" t="s">
        <v>1</v>
      </c>
      <c r="D167" s="208" t="s">
        <v>626</v>
      </c>
      <c r="E167" s="17" t="s">
        <v>1</v>
      </c>
      <c r="F167" s="209">
        <v>-0.223</v>
      </c>
      <c r="H167" s="32"/>
    </row>
    <row r="168" spans="2:8" s="1" customFormat="1" ht="16.899999999999999" customHeight="1">
      <c r="B168" s="32"/>
      <c r="C168" s="208" t="s">
        <v>173</v>
      </c>
      <c r="D168" s="208" t="s">
        <v>293</v>
      </c>
      <c r="E168" s="17" t="s">
        <v>1</v>
      </c>
      <c r="F168" s="209">
        <v>8.593</v>
      </c>
      <c r="H168" s="32"/>
    </row>
    <row r="169" spans="2:8" s="1" customFormat="1" ht="16.899999999999999" customHeight="1">
      <c r="B169" s="32"/>
      <c r="C169" s="210" t="s">
        <v>1468</v>
      </c>
      <c r="H169" s="32"/>
    </row>
    <row r="170" spans="2:8" s="1" customFormat="1" ht="16.899999999999999" customHeight="1">
      <c r="B170" s="32"/>
      <c r="C170" s="208" t="s">
        <v>388</v>
      </c>
      <c r="D170" s="208" t="s">
        <v>389</v>
      </c>
      <c r="E170" s="17" t="s">
        <v>96</v>
      </c>
      <c r="F170" s="209">
        <v>8.593</v>
      </c>
      <c r="H170" s="32"/>
    </row>
    <row r="171" spans="2:8" s="1" customFormat="1" ht="16.899999999999999" customHeight="1">
      <c r="B171" s="32"/>
      <c r="C171" s="208" t="s">
        <v>401</v>
      </c>
      <c r="D171" s="208" t="s">
        <v>402</v>
      </c>
      <c r="E171" s="17" t="s">
        <v>96</v>
      </c>
      <c r="F171" s="209">
        <v>13.784000000000001</v>
      </c>
      <c r="H171" s="32"/>
    </row>
    <row r="172" spans="2:8" s="1" customFormat="1" ht="16.899999999999999" customHeight="1">
      <c r="B172" s="32"/>
      <c r="C172" s="208" t="s">
        <v>396</v>
      </c>
      <c r="D172" s="208" t="s">
        <v>397</v>
      </c>
      <c r="E172" s="17" t="s">
        <v>202</v>
      </c>
      <c r="F172" s="209">
        <v>14.754</v>
      </c>
      <c r="H172" s="32"/>
    </row>
    <row r="173" spans="2:8" s="1" customFormat="1" ht="16.899999999999999" customHeight="1">
      <c r="B173" s="32"/>
      <c r="C173" s="204" t="s">
        <v>235</v>
      </c>
      <c r="D173" s="205" t="s">
        <v>121</v>
      </c>
      <c r="E173" s="206" t="s">
        <v>96</v>
      </c>
      <c r="F173" s="207">
        <v>3.573</v>
      </c>
      <c r="H173" s="32"/>
    </row>
    <row r="174" spans="2:8" s="1" customFormat="1" ht="22.5">
      <c r="B174" s="32"/>
      <c r="C174" s="208" t="s">
        <v>1</v>
      </c>
      <c r="D174" s="208" t="s">
        <v>705</v>
      </c>
      <c r="E174" s="17" t="s">
        <v>1</v>
      </c>
      <c r="F174" s="209">
        <v>1.746</v>
      </c>
      <c r="H174" s="32"/>
    </row>
    <row r="175" spans="2:8" s="1" customFormat="1" ht="22.5">
      <c r="B175" s="32"/>
      <c r="C175" s="208" t="s">
        <v>1</v>
      </c>
      <c r="D175" s="208" t="s">
        <v>706</v>
      </c>
      <c r="E175" s="17" t="s">
        <v>1</v>
      </c>
      <c r="F175" s="209">
        <v>1.0960000000000001</v>
      </c>
      <c r="H175" s="32"/>
    </row>
    <row r="176" spans="2:8" s="1" customFormat="1" ht="16.899999999999999" customHeight="1">
      <c r="B176" s="32"/>
      <c r="C176" s="208" t="s">
        <v>1</v>
      </c>
      <c r="D176" s="208" t="s">
        <v>707</v>
      </c>
      <c r="E176" s="17" t="s">
        <v>1</v>
      </c>
      <c r="F176" s="209">
        <v>0.73099999999999998</v>
      </c>
      <c r="H176" s="32"/>
    </row>
    <row r="177" spans="2:8" s="1" customFormat="1" ht="16.899999999999999" customHeight="1">
      <c r="B177" s="32"/>
      <c r="C177" s="208" t="s">
        <v>235</v>
      </c>
      <c r="D177" s="208" t="s">
        <v>293</v>
      </c>
      <c r="E177" s="17" t="s">
        <v>1</v>
      </c>
      <c r="F177" s="209">
        <v>3.573</v>
      </c>
      <c r="H177" s="32"/>
    </row>
    <row r="178" spans="2:8" s="1" customFormat="1" ht="16.899999999999999" customHeight="1">
      <c r="B178" s="32"/>
      <c r="C178" s="210" t="s">
        <v>1468</v>
      </c>
      <c r="H178" s="32"/>
    </row>
    <row r="179" spans="2:8" s="1" customFormat="1" ht="16.899999999999999" customHeight="1">
      <c r="B179" s="32"/>
      <c r="C179" s="208" t="s">
        <v>388</v>
      </c>
      <c r="D179" s="208" t="s">
        <v>389</v>
      </c>
      <c r="E179" s="17" t="s">
        <v>96</v>
      </c>
      <c r="F179" s="209">
        <v>3.573</v>
      </c>
      <c r="H179" s="32"/>
    </row>
    <row r="180" spans="2:8" s="1" customFormat="1" ht="16.899999999999999" customHeight="1">
      <c r="B180" s="32"/>
      <c r="C180" s="208" t="s">
        <v>401</v>
      </c>
      <c r="D180" s="208" t="s">
        <v>402</v>
      </c>
      <c r="E180" s="17" t="s">
        <v>96</v>
      </c>
      <c r="F180" s="209">
        <v>45.104999999999997</v>
      </c>
      <c r="H180" s="32"/>
    </row>
    <row r="181" spans="2:8" s="1" customFormat="1" ht="16.899999999999999" customHeight="1">
      <c r="B181" s="32"/>
      <c r="C181" s="208" t="s">
        <v>396</v>
      </c>
      <c r="D181" s="208" t="s">
        <v>397</v>
      </c>
      <c r="E181" s="17" t="s">
        <v>202</v>
      </c>
      <c r="F181" s="209">
        <v>6.1349999999999998</v>
      </c>
      <c r="H181" s="32"/>
    </row>
    <row r="182" spans="2:8" s="1" customFormat="1" ht="16.899999999999999" customHeight="1">
      <c r="B182" s="32"/>
      <c r="C182" s="204" t="s">
        <v>200</v>
      </c>
      <c r="D182" s="205" t="s">
        <v>201</v>
      </c>
      <c r="E182" s="206" t="s">
        <v>202</v>
      </c>
      <c r="F182" s="207">
        <v>84.266999999999996</v>
      </c>
      <c r="H182" s="32"/>
    </row>
    <row r="183" spans="2:8" s="1" customFormat="1" ht="16.899999999999999" customHeight="1">
      <c r="B183" s="32"/>
      <c r="C183" s="208" t="s">
        <v>200</v>
      </c>
      <c r="D183" s="208" t="s">
        <v>822</v>
      </c>
      <c r="E183" s="17" t="s">
        <v>1</v>
      </c>
      <c r="F183" s="209">
        <v>84.266999999999996</v>
      </c>
      <c r="H183" s="32"/>
    </row>
    <row r="184" spans="2:8" s="1" customFormat="1" ht="16.899999999999999" customHeight="1">
      <c r="B184" s="32"/>
      <c r="C184" s="210" t="s">
        <v>1468</v>
      </c>
      <c r="H184" s="32"/>
    </row>
    <row r="185" spans="2:8" s="1" customFormat="1" ht="16.899999999999999" customHeight="1">
      <c r="B185" s="32"/>
      <c r="C185" s="208" t="s">
        <v>819</v>
      </c>
      <c r="D185" s="208" t="s">
        <v>820</v>
      </c>
      <c r="E185" s="17" t="s">
        <v>202</v>
      </c>
      <c r="F185" s="209">
        <v>173.56800000000001</v>
      </c>
      <c r="H185" s="32"/>
    </row>
    <row r="186" spans="2:8" s="1" customFormat="1" ht="16.899999999999999" customHeight="1">
      <c r="B186" s="32"/>
      <c r="C186" s="208" t="s">
        <v>825</v>
      </c>
      <c r="D186" s="208" t="s">
        <v>826</v>
      </c>
      <c r="E186" s="17" t="s">
        <v>202</v>
      </c>
      <c r="F186" s="209">
        <v>3297.7919999999999</v>
      </c>
      <c r="H186" s="32"/>
    </row>
    <row r="187" spans="2:8" s="1" customFormat="1" ht="22.5">
      <c r="B187" s="32"/>
      <c r="C187" s="208" t="s">
        <v>839</v>
      </c>
      <c r="D187" s="208" t="s">
        <v>840</v>
      </c>
      <c r="E187" s="17" t="s">
        <v>202</v>
      </c>
      <c r="F187" s="209">
        <v>84.266999999999996</v>
      </c>
      <c r="H187" s="32"/>
    </row>
    <row r="188" spans="2:8" s="1" customFormat="1" ht="16.899999999999999" customHeight="1">
      <c r="B188" s="32"/>
      <c r="C188" s="204" t="s">
        <v>112</v>
      </c>
      <c r="D188" s="205" t="s">
        <v>113</v>
      </c>
      <c r="E188" s="206" t="s">
        <v>96</v>
      </c>
      <c r="F188" s="207">
        <v>114</v>
      </c>
      <c r="H188" s="32"/>
    </row>
    <row r="189" spans="2:8" s="1" customFormat="1" ht="16.899999999999999" customHeight="1">
      <c r="B189" s="32"/>
      <c r="C189" s="208" t="s">
        <v>1</v>
      </c>
      <c r="D189" s="208" t="s">
        <v>374</v>
      </c>
      <c r="E189" s="17" t="s">
        <v>1</v>
      </c>
      <c r="F189" s="209">
        <v>108</v>
      </c>
      <c r="H189" s="32"/>
    </row>
    <row r="190" spans="2:8" s="1" customFormat="1" ht="16.899999999999999" customHeight="1">
      <c r="B190" s="32"/>
      <c r="C190" s="208" t="s">
        <v>1</v>
      </c>
      <c r="D190" s="208" t="s">
        <v>375</v>
      </c>
      <c r="E190" s="17" t="s">
        <v>1</v>
      </c>
      <c r="F190" s="209">
        <v>6</v>
      </c>
      <c r="H190" s="32"/>
    </row>
    <row r="191" spans="2:8" s="1" customFormat="1" ht="16.899999999999999" customHeight="1">
      <c r="B191" s="32"/>
      <c r="C191" s="208" t="s">
        <v>112</v>
      </c>
      <c r="D191" s="208" t="s">
        <v>293</v>
      </c>
      <c r="E191" s="17" t="s">
        <v>1</v>
      </c>
      <c r="F191" s="209">
        <v>114</v>
      </c>
      <c r="H191" s="32"/>
    </row>
    <row r="192" spans="2:8" s="1" customFormat="1" ht="16.899999999999999" customHeight="1">
      <c r="B192" s="32"/>
      <c r="C192" s="210" t="s">
        <v>1468</v>
      </c>
      <c r="H192" s="32"/>
    </row>
    <row r="193" spans="2:8" s="1" customFormat="1" ht="16.899999999999999" customHeight="1">
      <c r="B193" s="32"/>
      <c r="C193" s="208" t="s">
        <v>371</v>
      </c>
      <c r="D193" s="208" t="s">
        <v>372</v>
      </c>
      <c r="E193" s="17" t="s">
        <v>139</v>
      </c>
      <c r="F193" s="209">
        <v>114</v>
      </c>
      <c r="H193" s="32"/>
    </row>
    <row r="194" spans="2:8" s="1" customFormat="1" ht="16.899999999999999" customHeight="1">
      <c r="B194" s="32"/>
      <c r="C194" s="208" t="s">
        <v>377</v>
      </c>
      <c r="D194" s="208" t="s">
        <v>378</v>
      </c>
      <c r="E194" s="17" t="s">
        <v>139</v>
      </c>
      <c r="F194" s="209">
        <v>114</v>
      </c>
      <c r="H194" s="32"/>
    </row>
    <row r="195" spans="2:8" s="1" customFormat="1" ht="16.899999999999999" customHeight="1">
      <c r="B195" s="32"/>
      <c r="C195" s="204" t="s">
        <v>190</v>
      </c>
      <c r="D195" s="205" t="s">
        <v>113</v>
      </c>
      <c r="E195" s="206" t="s">
        <v>139</v>
      </c>
      <c r="F195" s="207">
        <v>57.731999999999999</v>
      </c>
      <c r="H195" s="32"/>
    </row>
    <row r="196" spans="2:8" s="1" customFormat="1" ht="16.899999999999999" customHeight="1">
      <c r="B196" s="32"/>
      <c r="C196" s="208" t="s">
        <v>1</v>
      </c>
      <c r="D196" s="208" t="s">
        <v>512</v>
      </c>
      <c r="E196" s="17" t="s">
        <v>1</v>
      </c>
      <c r="F196" s="209">
        <v>7.84</v>
      </c>
      <c r="H196" s="32"/>
    </row>
    <row r="197" spans="2:8" s="1" customFormat="1" ht="16.899999999999999" customHeight="1">
      <c r="B197" s="32"/>
      <c r="C197" s="208" t="s">
        <v>1</v>
      </c>
      <c r="D197" s="208" t="s">
        <v>513</v>
      </c>
      <c r="E197" s="17" t="s">
        <v>1</v>
      </c>
      <c r="F197" s="209">
        <v>15.12</v>
      </c>
      <c r="H197" s="32"/>
    </row>
    <row r="198" spans="2:8" s="1" customFormat="1" ht="16.899999999999999" customHeight="1">
      <c r="B198" s="32"/>
      <c r="C198" s="208" t="s">
        <v>1</v>
      </c>
      <c r="D198" s="208" t="s">
        <v>514</v>
      </c>
      <c r="E198" s="17" t="s">
        <v>1</v>
      </c>
      <c r="F198" s="209">
        <v>11.52</v>
      </c>
      <c r="H198" s="32"/>
    </row>
    <row r="199" spans="2:8" s="1" customFormat="1" ht="16.899999999999999" customHeight="1">
      <c r="B199" s="32"/>
      <c r="C199" s="208" t="s">
        <v>1</v>
      </c>
      <c r="D199" s="208" t="s">
        <v>515</v>
      </c>
      <c r="E199" s="17" t="s">
        <v>1</v>
      </c>
      <c r="F199" s="209">
        <v>5.04</v>
      </c>
      <c r="H199" s="32"/>
    </row>
    <row r="200" spans="2:8" s="1" customFormat="1" ht="22.5">
      <c r="B200" s="32"/>
      <c r="C200" s="208" t="s">
        <v>1</v>
      </c>
      <c r="D200" s="208" t="s">
        <v>516</v>
      </c>
      <c r="E200" s="17" t="s">
        <v>1</v>
      </c>
      <c r="F200" s="209">
        <v>10.212</v>
      </c>
      <c r="H200" s="32"/>
    </row>
    <row r="201" spans="2:8" s="1" customFormat="1" ht="16.899999999999999" customHeight="1">
      <c r="B201" s="32"/>
      <c r="C201" s="208" t="s">
        <v>1</v>
      </c>
      <c r="D201" s="208" t="s">
        <v>517</v>
      </c>
      <c r="E201" s="17" t="s">
        <v>1</v>
      </c>
      <c r="F201" s="209">
        <v>8</v>
      </c>
      <c r="H201" s="32"/>
    </row>
    <row r="202" spans="2:8" s="1" customFormat="1" ht="16.899999999999999" customHeight="1">
      <c r="B202" s="32"/>
      <c r="C202" s="208" t="s">
        <v>190</v>
      </c>
      <c r="D202" s="208" t="s">
        <v>293</v>
      </c>
      <c r="E202" s="17" t="s">
        <v>1</v>
      </c>
      <c r="F202" s="209">
        <v>57.731999999999999</v>
      </c>
      <c r="H202" s="32"/>
    </row>
    <row r="203" spans="2:8" s="1" customFormat="1" ht="16.899999999999999" customHeight="1">
      <c r="B203" s="32"/>
      <c r="C203" s="210" t="s">
        <v>1468</v>
      </c>
      <c r="H203" s="32"/>
    </row>
    <row r="204" spans="2:8" s="1" customFormat="1" ht="16.899999999999999" customHeight="1">
      <c r="B204" s="32"/>
      <c r="C204" s="208" t="s">
        <v>371</v>
      </c>
      <c r="D204" s="208" t="s">
        <v>372</v>
      </c>
      <c r="E204" s="17" t="s">
        <v>139</v>
      </c>
      <c r="F204" s="209">
        <v>57.731999999999999</v>
      </c>
      <c r="H204" s="32"/>
    </row>
    <row r="205" spans="2:8" s="1" customFormat="1" ht="16.899999999999999" customHeight="1">
      <c r="B205" s="32"/>
      <c r="C205" s="208" t="s">
        <v>377</v>
      </c>
      <c r="D205" s="208" t="s">
        <v>378</v>
      </c>
      <c r="E205" s="17" t="s">
        <v>139</v>
      </c>
      <c r="F205" s="209">
        <v>57.731999999999999</v>
      </c>
      <c r="H205" s="32"/>
    </row>
    <row r="206" spans="2:8" s="1" customFormat="1" ht="16.899999999999999" customHeight="1">
      <c r="B206" s="32"/>
      <c r="C206" s="204" t="s">
        <v>169</v>
      </c>
      <c r="D206" s="205" t="s">
        <v>113</v>
      </c>
      <c r="E206" s="206" t="s">
        <v>96</v>
      </c>
      <c r="F206" s="207">
        <v>23.2</v>
      </c>
      <c r="H206" s="32"/>
    </row>
    <row r="207" spans="2:8" s="1" customFormat="1" ht="16.899999999999999" customHeight="1">
      <c r="B207" s="32"/>
      <c r="C207" s="208" t="s">
        <v>1</v>
      </c>
      <c r="D207" s="208" t="s">
        <v>615</v>
      </c>
      <c r="E207" s="17" t="s">
        <v>1</v>
      </c>
      <c r="F207" s="209">
        <v>8.8000000000000007</v>
      </c>
      <c r="H207" s="32"/>
    </row>
    <row r="208" spans="2:8" s="1" customFormat="1" ht="16.899999999999999" customHeight="1">
      <c r="B208" s="32"/>
      <c r="C208" s="208" t="s">
        <v>1</v>
      </c>
      <c r="D208" s="208" t="s">
        <v>616</v>
      </c>
      <c r="E208" s="17" t="s">
        <v>1</v>
      </c>
      <c r="F208" s="209">
        <v>14.4</v>
      </c>
      <c r="H208" s="32"/>
    </row>
    <row r="209" spans="2:8" s="1" customFormat="1" ht="16.899999999999999" customHeight="1">
      <c r="B209" s="32"/>
      <c r="C209" s="208" t="s">
        <v>169</v>
      </c>
      <c r="D209" s="208" t="s">
        <v>293</v>
      </c>
      <c r="E209" s="17" t="s">
        <v>1</v>
      </c>
      <c r="F209" s="209">
        <v>23.2</v>
      </c>
      <c r="H209" s="32"/>
    </row>
    <row r="210" spans="2:8" s="1" customFormat="1" ht="16.899999999999999" customHeight="1">
      <c r="B210" s="32"/>
      <c r="C210" s="210" t="s">
        <v>1468</v>
      </c>
      <c r="H210" s="32"/>
    </row>
    <row r="211" spans="2:8" s="1" customFormat="1" ht="16.899999999999999" customHeight="1">
      <c r="B211" s="32"/>
      <c r="C211" s="208" t="s">
        <v>371</v>
      </c>
      <c r="D211" s="208" t="s">
        <v>372</v>
      </c>
      <c r="E211" s="17" t="s">
        <v>139</v>
      </c>
      <c r="F211" s="209">
        <v>23.2</v>
      </c>
      <c r="H211" s="32"/>
    </row>
    <row r="212" spans="2:8" s="1" customFormat="1" ht="16.899999999999999" customHeight="1">
      <c r="B212" s="32"/>
      <c r="C212" s="208" t="s">
        <v>377</v>
      </c>
      <c r="D212" s="208" t="s">
        <v>378</v>
      </c>
      <c r="E212" s="17" t="s">
        <v>139</v>
      </c>
      <c r="F212" s="209">
        <v>23.2</v>
      </c>
      <c r="H212" s="32"/>
    </row>
    <row r="213" spans="2:8" s="1" customFormat="1" ht="16.899999999999999" customHeight="1">
      <c r="B213" s="32"/>
      <c r="C213" s="204" t="s">
        <v>231</v>
      </c>
      <c r="D213" s="205" t="s">
        <v>113</v>
      </c>
      <c r="E213" s="206" t="s">
        <v>139</v>
      </c>
      <c r="F213" s="207">
        <v>31.6</v>
      </c>
      <c r="H213" s="32"/>
    </row>
    <row r="214" spans="2:8" s="1" customFormat="1" ht="22.5">
      <c r="B214" s="32"/>
      <c r="C214" s="208" t="s">
        <v>1</v>
      </c>
      <c r="D214" s="208" t="s">
        <v>692</v>
      </c>
      <c r="E214" s="17" t="s">
        <v>1</v>
      </c>
      <c r="F214" s="209">
        <v>12.54</v>
      </c>
      <c r="H214" s="32"/>
    </row>
    <row r="215" spans="2:8" s="1" customFormat="1" ht="22.5">
      <c r="B215" s="32"/>
      <c r="C215" s="208" t="s">
        <v>1</v>
      </c>
      <c r="D215" s="208" t="s">
        <v>693</v>
      </c>
      <c r="E215" s="17" t="s">
        <v>1</v>
      </c>
      <c r="F215" s="209">
        <v>9.02</v>
      </c>
      <c r="H215" s="32"/>
    </row>
    <row r="216" spans="2:8" s="1" customFormat="1" ht="16.899999999999999" customHeight="1">
      <c r="B216" s="32"/>
      <c r="C216" s="208" t="s">
        <v>1</v>
      </c>
      <c r="D216" s="208" t="s">
        <v>694</v>
      </c>
      <c r="E216" s="17" t="s">
        <v>1</v>
      </c>
      <c r="F216" s="209">
        <v>7.04</v>
      </c>
      <c r="H216" s="32"/>
    </row>
    <row r="217" spans="2:8" s="1" customFormat="1" ht="16.899999999999999" customHeight="1">
      <c r="B217" s="32"/>
      <c r="C217" s="208" t="s">
        <v>1</v>
      </c>
      <c r="D217" s="208" t="s">
        <v>695</v>
      </c>
      <c r="E217" s="17" t="s">
        <v>1</v>
      </c>
      <c r="F217" s="209">
        <v>3</v>
      </c>
      <c r="H217" s="32"/>
    </row>
    <row r="218" spans="2:8" s="1" customFormat="1" ht="16.899999999999999" customHeight="1">
      <c r="B218" s="32"/>
      <c r="C218" s="208" t="s">
        <v>231</v>
      </c>
      <c r="D218" s="208" t="s">
        <v>293</v>
      </c>
      <c r="E218" s="17" t="s">
        <v>1</v>
      </c>
      <c r="F218" s="209">
        <v>31.6</v>
      </c>
      <c r="H218" s="32"/>
    </row>
    <row r="219" spans="2:8" s="1" customFormat="1" ht="16.899999999999999" customHeight="1">
      <c r="B219" s="32"/>
      <c r="C219" s="210" t="s">
        <v>1468</v>
      </c>
      <c r="H219" s="32"/>
    </row>
    <row r="220" spans="2:8" s="1" customFormat="1" ht="16.899999999999999" customHeight="1">
      <c r="B220" s="32"/>
      <c r="C220" s="208" t="s">
        <v>371</v>
      </c>
      <c r="D220" s="208" t="s">
        <v>372</v>
      </c>
      <c r="E220" s="17" t="s">
        <v>139</v>
      </c>
      <c r="F220" s="209">
        <v>31.6</v>
      </c>
      <c r="H220" s="32"/>
    </row>
    <row r="221" spans="2:8" s="1" customFormat="1" ht="16.899999999999999" customHeight="1">
      <c r="B221" s="32"/>
      <c r="C221" s="208" t="s">
        <v>377</v>
      </c>
      <c r="D221" s="208" t="s">
        <v>378</v>
      </c>
      <c r="E221" s="17" t="s">
        <v>139</v>
      </c>
      <c r="F221" s="209">
        <v>31.6</v>
      </c>
      <c r="H221" s="32"/>
    </row>
    <row r="222" spans="2:8" s="1" customFormat="1" ht="16.899999999999999" customHeight="1">
      <c r="B222" s="32"/>
      <c r="C222" s="204" t="s">
        <v>210</v>
      </c>
      <c r="D222" s="205" t="s">
        <v>142</v>
      </c>
      <c r="E222" s="206" t="s">
        <v>104</v>
      </c>
      <c r="F222" s="207">
        <v>146</v>
      </c>
      <c r="H222" s="32"/>
    </row>
    <row r="223" spans="2:8" s="1" customFormat="1" ht="16.899999999999999" customHeight="1">
      <c r="B223" s="32"/>
      <c r="C223" s="208" t="s">
        <v>1</v>
      </c>
      <c r="D223" s="208" t="s">
        <v>333</v>
      </c>
      <c r="E223" s="17" t="s">
        <v>1</v>
      </c>
      <c r="F223" s="209">
        <v>146</v>
      </c>
      <c r="H223" s="32"/>
    </row>
    <row r="224" spans="2:8" s="1" customFormat="1" ht="16.899999999999999" customHeight="1">
      <c r="B224" s="32"/>
      <c r="C224" s="208" t="s">
        <v>210</v>
      </c>
      <c r="D224" s="208" t="s">
        <v>293</v>
      </c>
      <c r="E224" s="17" t="s">
        <v>1</v>
      </c>
      <c r="F224" s="209">
        <v>146</v>
      </c>
      <c r="H224" s="32"/>
    </row>
    <row r="225" spans="2:8" s="1" customFormat="1" ht="16.899999999999999" customHeight="1">
      <c r="B225" s="32"/>
      <c r="C225" s="210" t="s">
        <v>1468</v>
      </c>
      <c r="H225" s="32"/>
    </row>
    <row r="226" spans="2:8" s="1" customFormat="1" ht="16.899999999999999" customHeight="1">
      <c r="B226" s="32"/>
      <c r="C226" s="208" t="s">
        <v>330</v>
      </c>
      <c r="D226" s="208" t="s">
        <v>331</v>
      </c>
      <c r="E226" s="17" t="s">
        <v>104</v>
      </c>
      <c r="F226" s="209">
        <v>146</v>
      </c>
      <c r="H226" s="32"/>
    </row>
    <row r="227" spans="2:8" s="1" customFormat="1" ht="16.899999999999999" customHeight="1">
      <c r="B227" s="32"/>
      <c r="C227" s="208" t="s">
        <v>335</v>
      </c>
      <c r="D227" s="208" t="s">
        <v>336</v>
      </c>
      <c r="E227" s="17" t="s">
        <v>104</v>
      </c>
      <c r="F227" s="209">
        <v>146</v>
      </c>
      <c r="H227" s="32"/>
    </row>
    <row r="228" spans="2:8" s="1" customFormat="1" ht="16.899999999999999" customHeight="1">
      <c r="B228" s="32"/>
      <c r="C228" s="204" t="s">
        <v>141</v>
      </c>
      <c r="D228" s="205" t="s">
        <v>142</v>
      </c>
      <c r="E228" s="206" t="s">
        <v>104</v>
      </c>
      <c r="F228" s="207">
        <v>70</v>
      </c>
      <c r="H228" s="32"/>
    </row>
    <row r="229" spans="2:8" s="1" customFormat="1" ht="16.899999999999999" customHeight="1">
      <c r="B229" s="32"/>
      <c r="C229" s="208" t="s">
        <v>1</v>
      </c>
      <c r="D229" s="208" t="s">
        <v>475</v>
      </c>
      <c r="E229" s="17" t="s">
        <v>1</v>
      </c>
      <c r="F229" s="209">
        <v>8</v>
      </c>
      <c r="H229" s="32"/>
    </row>
    <row r="230" spans="2:8" s="1" customFormat="1" ht="16.899999999999999" customHeight="1">
      <c r="B230" s="32"/>
      <c r="C230" s="208" t="s">
        <v>1</v>
      </c>
      <c r="D230" s="208" t="s">
        <v>476</v>
      </c>
      <c r="E230" s="17" t="s">
        <v>1</v>
      </c>
      <c r="F230" s="209">
        <v>24</v>
      </c>
      <c r="H230" s="32"/>
    </row>
    <row r="231" spans="2:8" s="1" customFormat="1" ht="16.899999999999999" customHeight="1">
      <c r="B231" s="32"/>
      <c r="C231" s="208" t="s">
        <v>1</v>
      </c>
      <c r="D231" s="208" t="s">
        <v>477</v>
      </c>
      <c r="E231" s="17" t="s">
        <v>1</v>
      </c>
      <c r="F231" s="209">
        <v>18</v>
      </c>
      <c r="H231" s="32"/>
    </row>
    <row r="232" spans="2:8" s="1" customFormat="1" ht="16.899999999999999" customHeight="1">
      <c r="B232" s="32"/>
      <c r="C232" s="208" t="s">
        <v>1</v>
      </c>
      <c r="D232" s="208" t="s">
        <v>478</v>
      </c>
      <c r="E232" s="17" t="s">
        <v>1</v>
      </c>
      <c r="F232" s="209">
        <v>8</v>
      </c>
      <c r="H232" s="32"/>
    </row>
    <row r="233" spans="2:8" s="1" customFormat="1" ht="22.5">
      <c r="B233" s="32"/>
      <c r="C233" s="208" t="s">
        <v>1</v>
      </c>
      <c r="D233" s="208" t="s">
        <v>479</v>
      </c>
      <c r="E233" s="17" t="s">
        <v>1</v>
      </c>
      <c r="F233" s="209">
        <v>12</v>
      </c>
      <c r="H233" s="32"/>
    </row>
    <row r="234" spans="2:8" s="1" customFormat="1" ht="16.899999999999999" customHeight="1">
      <c r="B234" s="32"/>
      <c r="C234" s="208" t="s">
        <v>141</v>
      </c>
      <c r="D234" s="208" t="s">
        <v>293</v>
      </c>
      <c r="E234" s="17" t="s">
        <v>1</v>
      </c>
      <c r="F234" s="209">
        <v>70</v>
      </c>
      <c r="H234" s="32"/>
    </row>
    <row r="235" spans="2:8" s="1" customFormat="1" ht="16.899999999999999" customHeight="1">
      <c r="B235" s="32"/>
      <c r="C235" s="210" t="s">
        <v>1468</v>
      </c>
      <c r="H235" s="32"/>
    </row>
    <row r="236" spans="2:8" s="1" customFormat="1" ht="16.899999999999999" customHeight="1">
      <c r="B236" s="32"/>
      <c r="C236" s="208" t="s">
        <v>330</v>
      </c>
      <c r="D236" s="208" t="s">
        <v>331</v>
      </c>
      <c r="E236" s="17" t="s">
        <v>104</v>
      </c>
      <c r="F236" s="209">
        <v>70</v>
      </c>
      <c r="H236" s="32"/>
    </row>
    <row r="237" spans="2:8" s="1" customFormat="1" ht="16.899999999999999" customHeight="1">
      <c r="B237" s="32"/>
      <c r="C237" s="208" t="s">
        <v>335</v>
      </c>
      <c r="D237" s="208" t="s">
        <v>336</v>
      </c>
      <c r="E237" s="17" t="s">
        <v>104</v>
      </c>
      <c r="F237" s="209">
        <v>70</v>
      </c>
      <c r="H237" s="32"/>
    </row>
    <row r="238" spans="2:8" s="1" customFormat="1" ht="16.899999999999999" customHeight="1">
      <c r="B238" s="32"/>
      <c r="C238" s="204" t="s">
        <v>162</v>
      </c>
      <c r="D238" s="205" t="s">
        <v>142</v>
      </c>
      <c r="E238" s="206" t="s">
        <v>104</v>
      </c>
      <c r="F238" s="207">
        <v>100</v>
      </c>
      <c r="H238" s="32"/>
    </row>
    <row r="239" spans="2:8" s="1" customFormat="1" ht="16.899999999999999" customHeight="1">
      <c r="B239" s="32"/>
      <c r="C239" s="208" t="s">
        <v>162</v>
      </c>
      <c r="D239" s="208" t="s">
        <v>588</v>
      </c>
      <c r="E239" s="17" t="s">
        <v>1</v>
      </c>
      <c r="F239" s="209">
        <v>100</v>
      </c>
      <c r="H239" s="32"/>
    </row>
    <row r="240" spans="2:8" s="1" customFormat="1" ht="16.899999999999999" customHeight="1">
      <c r="B240" s="32"/>
      <c r="C240" s="210" t="s">
        <v>1468</v>
      </c>
      <c r="H240" s="32"/>
    </row>
    <row r="241" spans="2:8" s="1" customFormat="1" ht="16.899999999999999" customHeight="1">
      <c r="B241" s="32"/>
      <c r="C241" s="208" t="s">
        <v>330</v>
      </c>
      <c r="D241" s="208" t="s">
        <v>331</v>
      </c>
      <c r="E241" s="17" t="s">
        <v>104</v>
      </c>
      <c r="F241" s="209">
        <v>100</v>
      </c>
      <c r="H241" s="32"/>
    </row>
    <row r="242" spans="2:8" s="1" customFormat="1" ht="16.899999999999999" customHeight="1">
      <c r="B242" s="32"/>
      <c r="C242" s="208" t="s">
        <v>335</v>
      </c>
      <c r="D242" s="208" t="s">
        <v>336</v>
      </c>
      <c r="E242" s="17" t="s">
        <v>104</v>
      </c>
      <c r="F242" s="209">
        <v>100</v>
      </c>
      <c r="H242" s="32"/>
    </row>
    <row r="243" spans="2:8" s="1" customFormat="1" ht="16.899999999999999" customHeight="1">
      <c r="B243" s="32"/>
      <c r="C243" s="204" t="s">
        <v>222</v>
      </c>
      <c r="D243" s="205" t="s">
        <v>142</v>
      </c>
      <c r="E243" s="206" t="s">
        <v>104</v>
      </c>
      <c r="F243" s="207">
        <v>26</v>
      </c>
      <c r="H243" s="32"/>
    </row>
    <row r="244" spans="2:8" s="1" customFormat="1" ht="16.899999999999999" customHeight="1">
      <c r="B244" s="32"/>
      <c r="C244" s="208" t="s">
        <v>222</v>
      </c>
      <c r="D244" s="208" t="s">
        <v>665</v>
      </c>
      <c r="E244" s="17" t="s">
        <v>1</v>
      </c>
      <c r="F244" s="209">
        <v>26</v>
      </c>
      <c r="H244" s="32"/>
    </row>
    <row r="245" spans="2:8" s="1" customFormat="1" ht="16.899999999999999" customHeight="1">
      <c r="B245" s="32"/>
      <c r="C245" s="210" t="s">
        <v>1468</v>
      </c>
      <c r="H245" s="32"/>
    </row>
    <row r="246" spans="2:8" s="1" customFormat="1" ht="16.899999999999999" customHeight="1">
      <c r="B246" s="32"/>
      <c r="C246" s="208" t="s">
        <v>330</v>
      </c>
      <c r="D246" s="208" t="s">
        <v>331</v>
      </c>
      <c r="E246" s="17" t="s">
        <v>104</v>
      </c>
      <c r="F246" s="209">
        <v>26</v>
      </c>
      <c r="H246" s="32"/>
    </row>
    <row r="247" spans="2:8" s="1" customFormat="1" ht="16.899999999999999" customHeight="1">
      <c r="B247" s="32"/>
      <c r="C247" s="208" t="s">
        <v>335</v>
      </c>
      <c r="D247" s="208" t="s">
        <v>336</v>
      </c>
      <c r="E247" s="17" t="s">
        <v>104</v>
      </c>
      <c r="F247" s="209">
        <v>26</v>
      </c>
      <c r="H247" s="32"/>
    </row>
    <row r="248" spans="2:8" s="1" customFormat="1" ht="16.899999999999999" customHeight="1">
      <c r="B248" s="32"/>
      <c r="C248" s="204" t="s">
        <v>126</v>
      </c>
      <c r="D248" s="205" t="s">
        <v>127</v>
      </c>
      <c r="E248" s="206" t="s">
        <v>96</v>
      </c>
      <c r="F248" s="207">
        <v>-34.843000000000004</v>
      </c>
      <c r="H248" s="32"/>
    </row>
    <row r="249" spans="2:8" s="1" customFormat="1" ht="16.899999999999999" customHeight="1">
      <c r="B249" s="32"/>
      <c r="C249" s="208" t="s">
        <v>1</v>
      </c>
      <c r="D249" s="208" t="s">
        <v>405</v>
      </c>
      <c r="E249" s="17" t="s">
        <v>1</v>
      </c>
      <c r="F249" s="209">
        <v>-34.843000000000004</v>
      </c>
      <c r="H249" s="32"/>
    </row>
    <row r="250" spans="2:8" s="1" customFormat="1" ht="16.899999999999999" customHeight="1">
      <c r="B250" s="32"/>
      <c r="C250" s="208" t="s">
        <v>126</v>
      </c>
      <c r="D250" s="208" t="s">
        <v>290</v>
      </c>
      <c r="E250" s="17" t="s">
        <v>1</v>
      </c>
      <c r="F250" s="209">
        <v>-34.843000000000004</v>
      </c>
      <c r="H250" s="32"/>
    </row>
    <row r="251" spans="2:8" s="1" customFormat="1" ht="16.899999999999999" customHeight="1">
      <c r="B251" s="32"/>
      <c r="C251" s="210" t="s">
        <v>1468</v>
      </c>
      <c r="H251" s="32"/>
    </row>
    <row r="252" spans="2:8" s="1" customFormat="1" ht="16.899999999999999" customHeight="1">
      <c r="B252" s="32"/>
      <c r="C252" s="208" t="s">
        <v>401</v>
      </c>
      <c r="D252" s="208" t="s">
        <v>402</v>
      </c>
      <c r="E252" s="17" t="s">
        <v>96</v>
      </c>
      <c r="F252" s="209">
        <v>71.022000000000006</v>
      </c>
      <c r="H252" s="32"/>
    </row>
    <row r="253" spans="2:8" s="1" customFormat="1" ht="22.5">
      <c r="B253" s="32"/>
      <c r="C253" s="208" t="s">
        <v>427</v>
      </c>
      <c r="D253" s="208" t="s">
        <v>428</v>
      </c>
      <c r="E253" s="17" t="s">
        <v>202</v>
      </c>
      <c r="F253" s="209">
        <v>62.716999999999999</v>
      </c>
      <c r="H253" s="32"/>
    </row>
    <row r="254" spans="2:8" s="1" customFormat="1" ht="16.899999999999999" customHeight="1">
      <c r="B254" s="32"/>
      <c r="C254" s="204" t="s">
        <v>198</v>
      </c>
      <c r="D254" s="205" t="s">
        <v>127</v>
      </c>
      <c r="E254" s="206" t="s">
        <v>96</v>
      </c>
      <c r="F254" s="207">
        <v>-6.5510000000000002</v>
      </c>
      <c r="H254" s="32"/>
    </row>
    <row r="255" spans="2:8" s="1" customFormat="1" ht="16.899999999999999" customHeight="1">
      <c r="B255" s="32"/>
      <c r="C255" s="208" t="s">
        <v>1</v>
      </c>
      <c r="D255" s="208" t="s">
        <v>540</v>
      </c>
      <c r="E255" s="17" t="s">
        <v>1</v>
      </c>
      <c r="F255" s="209">
        <v>-6.5510000000000002</v>
      </c>
      <c r="H255" s="32"/>
    </row>
    <row r="256" spans="2:8" s="1" customFormat="1" ht="16.899999999999999" customHeight="1">
      <c r="B256" s="32"/>
      <c r="C256" s="208" t="s">
        <v>198</v>
      </c>
      <c r="D256" s="208" t="s">
        <v>290</v>
      </c>
      <c r="E256" s="17" t="s">
        <v>1</v>
      </c>
      <c r="F256" s="209">
        <v>-6.5510000000000002</v>
      </c>
      <c r="H256" s="32"/>
    </row>
    <row r="257" spans="2:8" s="1" customFormat="1" ht="16.899999999999999" customHeight="1">
      <c r="B257" s="32"/>
      <c r="C257" s="210" t="s">
        <v>1468</v>
      </c>
      <c r="H257" s="32"/>
    </row>
    <row r="258" spans="2:8" s="1" customFormat="1" ht="16.899999999999999" customHeight="1">
      <c r="B258" s="32"/>
      <c r="C258" s="208" t="s">
        <v>401</v>
      </c>
      <c r="D258" s="208" t="s">
        <v>402</v>
      </c>
      <c r="E258" s="17" t="s">
        <v>96</v>
      </c>
      <c r="F258" s="209">
        <v>14.15</v>
      </c>
      <c r="H258" s="32"/>
    </row>
    <row r="259" spans="2:8" s="1" customFormat="1" ht="22.5">
      <c r="B259" s="32"/>
      <c r="C259" s="208" t="s">
        <v>427</v>
      </c>
      <c r="D259" s="208" t="s">
        <v>428</v>
      </c>
      <c r="E259" s="17" t="s">
        <v>202</v>
      </c>
      <c r="F259" s="209">
        <v>11.792</v>
      </c>
      <c r="H259" s="32"/>
    </row>
    <row r="260" spans="2:8" s="1" customFormat="1" ht="16.899999999999999" customHeight="1">
      <c r="B260" s="32"/>
      <c r="C260" s="204" t="s">
        <v>177</v>
      </c>
      <c r="D260" s="205" t="s">
        <v>127</v>
      </c>
      <c r="E260" s="206" t="s">
        <v>96</v>
      </c>
      <c r="F260" s="207">
        <v>-11.632999999999999</v>
      </c>
      <c r="H260" s="32"/>
    </row>
    <row r="261" spans="2:8" s="1" customFormat="1" ht="16.899999999999999" customHeight="1">
      <c r="B261" s="32"/>
      <c r="C261" s="208" t="s">
        <v>1</v>
      </c>
      <c r="D261" s="208" t="s">
        <v>633</v>
      </c>
      <c r="E261" s="17" t="s">
        <v>1</v>
      </c>
      <c r="F261" s="209">
        <v>-11.632999999999999</v>
      </c>
      <c r="H261" s="32"/>
    </row>
    <row r="262" spans="2:8" s="1" customFormat="1" ht="16.899999999999999" customHeight="1">
      <c r="B262" s="32"/>
      <c r="C262" s="208" t="s">
        <v>177</v>
      </c>
      <c r="D262" s="208" t="s">
        <v>290</v>
      </c>
      <c r="E262" s="17" t="s">
        <v>1</v>
      </c>
      <c r="F262" s="209">
        <v>-11.632999999999999</v>
      </c>
      <c r="H262" s="32"/>
    </row>
    <row r="263" spans="2:8" s="1" customFormat="1" ht="16.899999999999999" customHeight="1">
      <c r="B263" s="32"/>
      <c r="C263" s="210" t="s">
        <v>1468</v>
      </c>
      <c r="H263" s="32"/>
    </row>
    <row r="264" spans="2:8" s="1" customFormat="1" ht="16.899999999999999" customHeight="1">
      <c r="B264" s="32"/>
      <c r="C264" s="208" t="s">
        <v>401</v>
      </c>
      <c r="D264" s="208" t="s">
        <v>402</v>
      </c>
      <c r="E264" s="17" t="s">
        <v>96</v>
      </c>
      <c r="F264" s="209">
        <v>13.784000000000001</v>
      </c>
      <c r="H264" s="32"/>
    </row>
    <row r="265" spans="2:8" s="1" customFormat="1" ht="22.5">
      <c r="B265" s="32"/>
      <c r="C265" s="208" t="s">
        <v>427</v>
      </c>
      <c r="D265" s="208" t="s">
        <v>428</v>
      </c>
      <c r="E265" s="17" t="s">
        <v>202</v>
      </c>
      <c r="F265" s="209">
        <v>20.939</v>
      </c>
      <c r="H265" s="32"/>
    </row>
    <row r="266" spans="2:8" s="1" customFormat="1" ht="16.899999999999999" customHeight="1">
      <c r="B266" s="32"/>
      <c r="C266" s="204" t="s">
        <v>155</v>
      </c>
      <c r="D266" s="205" t="s">
        <v>127</v>
      </c>
      <c r="E266" s="206" t="s">
        <v>96</v>
      </c>
      <c r="F266" s="207">
        <v>-4.8049999999999997</v>
      </c>
      <c r="H266" s="32"/>
    </row>
    <row r="267" spans="2:8" s="1" customFormat="1" ht="16.899999999999999" customHeight="1">
      <c r="B267" s="32"/>
      <c r="C267" s="208" t="s">
        <v>1</v>
      </c>
      <c r="D267" s="208" t="s">
        <v>714</v>
      </c>
      <c r="E267" s="17" t="s">
        <v>1</v>
      </c>
      <c r="F267" s="209">
        <v>-4.8049999999999997</v>
      </c>
      <c r="H267" s="32"/>
    </row>
    <row r="268" spans="2:8" s="1" customFormat="1" ht="16.899999999999999" customHeight="1">
      <c r="B268" s="32"/>
      <c r="C268" s="208" t="s">
        <v>155</v>
      </c>
      <c r="D268" s="208" t="s">
        <v>290</v>
      </c>
      <c r="E268" s="17" t="s">
        <v>1</v>
      </c>
      <c r="F268" s="209">
        <v>-4.8049999999999997</v>
      </c>
      <c r="H268" s="32"/>
    </row>
    <row r="269" spans="2:8" s="1" customFormat="1" ht="16.899999999999999" customHeight="1">
      <c r="B269" s="32"/>
      <c r="C269" s="210" t="s">
        <v>1468</v>
      </c>
      <c r="H269" s="32"/>
    </row>
    <row r="270" spans="2:8" s="1" customFormat="1" ht="16.899999999999999" customHeight="1">
      <c r="B270" s="32"/>
      <c r="C270" s="208" t="s">
        <v>401</v>
      </c>
      <c r="D270" s="208" t="s">
        <v>402</v>
      </c>
      <c r="E270" s="17" t="s">
        <v>96</v>
      </c>
      <c r="F270" s="209">
        <v>45.104999999999997</v>
      </c>
      <c r="H270" s="32"/>
    </row>
    <row r="271" spans="2:8" s="1" customFormat="1" ht="22.5">
      <c r="B271" s="32"/>
      <c r="C271" s="208" t="s">
        <v>427</v>
      </c>
      <c r="D271" s="208" t="s">
        <v>428</v>
      </c>
      <c r="E271" s="17" t="s">
        <v>202</v>
      </c>
      <c r="F271" s="209">
        <v>8.6489999999999991</v>
      </c>
      <c r="H271" s="32"/>
    </row>
    <row r="272" spans="2:8" s="1" customFormat="1" ht="16.899999999999999" customHeight="1">
      <c r="B272" s="32"/>
      <c r="C272" s="204" t="s">
        <v>106</v>
      </c>
      <c r="D272" s="205" t="s">
        <v>107</v>
      </c>
      <c r="E272" s="206" t="s">
        <v>96</v>
      </c>
      <c r="F272" s="207">
        <v>51.84</v>
      </c>
      <c r="H272" s="32"/>
    </row>
    <row r="273" spans="2:8" s="1" customFormat="1" ht="16.899999999999999" customHeight="1">
      <c r="B273" s="32"/>
      <c r="C273" s="208" t="s">
        <v>1</v>
      </c>
      <c r="D273" s="208" t="s">
        <v>351</v>
      </c>
      <c r="E273" s="17" t="s">
        <v>1</v>
      </c>
      <c r="F273" s="209">
        <v>0</v>
      </c>
      <c r="H273" s="32"/>
    </row>
    <row r="274" spans="2:8" s="1" customFormat="1" ht="16.899999999999999" customHeight="1">
      <c r="B274" s="32"/>
      <c r="C274" s="208" t="s">
        <v>1</v>
      </c>
      <c r="D274" s="208" t="s">
        <v>352</v>
      </c>
      <c r="E274" s="17" t="s">
        <v>1</v>
      </c>
      <c r="F274" s="209">
        <v>51.84</v>
      </c>
      <c r="H274" s="32"/>
    </row>
    <row r="275" spans="2:8" s="1" customFormat="1" ht="16.899999999999999" customHeight="1">
      <c r="B275" s="32"/>
      <c r="C275" s="208" t="s">
        <v>106</v>
      </c>
      <c r="D275" s="208" t="s">
        <v>293</v>
      </c>
      <c r="E275" s="17" t="s">
        <v>1</v>
      </c>
      <c r="F275" s="209">
        <v>51.84</v>
      </c>
      <c r="H275" s="32"/>
    </row>
    <row r="276" spans="2:8" s="1" customFormat="1" ht="16.899999999999999" customHeight="1">
      <c r="B276" s="32"/>
      <c r="C276" s="210" t="s">
        <v>1468</v>
      </c>
      <c r="H276" s="32"/>
    </row>
    <row r="277" spans="2:8" s="1" customFormat="1" ht="22.5">
      <c r="B277" s="32"/>
      <c r="C277" s="208" t="s">
        <v>348</v>
      </c>
      <c r="D277" s="208" t="s">
        <v>349</v>
      </c>
      <c r="E277" s="17" t="s">
        <v>96</v>
      </c>
      <c r="F277" s="209">
        <v>51.84</v>
      </c>
      <c r="H277" s="32"/>
    </row>
    <row r="278" spans="2:8" s="1" customFormat="1" ht="22.5">
      <c r="B278" s="32"/>
      <c r="C278" s="208" t="s">
        <v>408</v>
      </c>
      <c r="D278" s="208" t="s">
        <v>409</v>
      </c>
      <c r="E278" s="17" t="s">
        <v>96</v>
      </c>
      <c r="F278" s="209">
        <v>108.92400000000001</v>
      </c>
      <c r="H278" s="32"/>
    </row>
    <row r="279" spans="2:8" s="1" customFormat="1" ht="16.899999999999999" customHeight="1">
      <c r="B279" s="32"/>
      <c r="C279" s="208" t="s">
        <v>401</v>
      </c>
      <c r="D279" s="208" t="s">
        <v>402</v>
      </c>
      <c r="E279" s="17" t="s">
        <v>96</v>
      </c>
      <c r="F279" s="209">
        <v>71.022000000000006</v>
      </c>
      <c r="H279" s="32"/>
    </row>
    <row r="280" spans="2:8" s="1" customFormat="1" ht="16.899999999999999" customHeight="1">
      <c r="B280" s="32"/>
      <c r="C280" s="204" t="s">
        <v>134</v>
      </c>
      <c r="D280" s="205" t="s">
        <v>135</v>
      </c>
      <c r="E280" s="206" t="s">
        <v>96</v>
      </c>
      <c r="F280" s="207">
        <v>54</v>
      </c>
      <c r="H280" s="32"/>
    </row>
    <row r="281" spans="2:8" s="1" customFormat="1" ht="16.899999999999999" customHeight="1">
      <c r="B281" s="32"/>
      <c r="C281" s="208" t="s">
        <v>1</v>
      </c>
      <c r="D281" s="208" t="s">
        <v>357</v>
      </c>
      <c r="E281" s="17" t="s">
        <v>1</v>
      </c>
      <c r="F281" s="209">
        <v>0</v>
      </c>
      <c r="H281" s="32"/>
    </row>
    <row r="282" spans="2:8" s="1" customFormat="1" ht="16.899999999999999" customHeight="1">
      <c r="B282" s="32"/>
      <c r="C282" s="208" t="s">
        <v>1</v>
      </c>
      <c r="D282" s="208" t="s">
        <v>358</v>
      </c>
      <c r="E282" s="17" t="s">
        <v>1</v>
      </c>
      <c r="F282" s="209">
        <v>54</v>
      </c>
      <c r="H282" s="32"/>
    </row>
    <row r="283" spans="2:8" s="1" customFormat="1" ht="16.899999999999999" customHeight="1">
      <c r="B283" s="32"/>
      <c r="C283" s="208" t="s">
        <v>134</v>
      </c>
      <c r="D283" s="208" t="s">
        <v>293</v>
      </c>
      <c r="E283" s="17" t="s">
        <v>1</v>
      </c>
      <c r="F283" s="209">
        <v>54</v>
      </c>
      <c r="H283" s="32"/>
    </row>
    <row r="284" spans="2:8" s="1" customFormat="1" ht="16.899999999999999" customHeight="1">
      <c r="B284" s="32"/>
      <c r="C284" s="210" t="s">
        <v>1468</v>
      </c>
      <c r="H284" s="32"/>
    </row>
    <row r="285" spans="2:8" s="1" customFormat="1" ht="22.5">
      <c r="B285" s="32"/>
      <c r="C285" s="208" t="s">
        <v>354</v>
      </c>
      <c r="D285" s="208" t="s">
        <v>355</v>
      </c>
      <c r="E285" s="17" t="s">
        <v>96</v>
      </c>
      <c r="F285" s="209">
        <v>54</v>
      </c>
      <c r="H285" s="32"/>
    </row>
    <row r="286" spans="2:8" s="1" customFormat="1" ht="16.899999999999999" customHeight="1">
      <c r="B286" s="32"/>
      <c r="C286" s="208" t="s">
        <v>401</v>
      </c>
      <c r="D286" s="208" t="s">
        <v>402</v>
      </c>
      <c r="E286" s="17" t="s">
        <v>96</v>
      </c>
      <c r="F286" s="209">
        <v>71.022000000000006</v>
      </c>
      <c r="H286" s="32"/>
    </row>
    <row r="287" spans="2:8" s="1" customFormat="1" ht="16.899999999999999" customHeight="1">
      <c r="B287" s="32"/>
      <c r="C287" s="204" t="s">
        <v>166</v>
      </c>
      <c r="D287" s="205" t="s">
        <v>167</v>
      </c>
      <c r="E287" s="206" t="s">
        <v>96</v>
      </c>
      <c r="F287" s="207">
        <v>25.04</v>
      </c>
      <c r="H287" s="32"/>
    </row>
    <row r="288" spans="2:8" s="1" customFormat="1" ht="16.899999999999999" customHeight="1">
      <c r="B288" s="32"/>
      <c r="C288" s="208" t="s">
        <v>1</v>
      </c>
      <c r="D288" s="208" t="s">
        <v>600</v>
      </c>
      <c r="E288" s="17" t="s">
        <v>1</v>
      </c>
      <c r="F288" s="209">
        <v>0</v>
      </c>
      <c r="H288" s="32"/>
    </row>
    <row r="289" spans="2:8" s="1" customFormat="1" ht="16.899999999999999" customHeight="1">
      <c r="B289" s="32"/>
      <c r="C289" s="208" t="s">
        <v>1</v>
      </c>
      <c r="D289" s="208" t="s">
        <v>601</v>
      </c>
      <c r="E289" s="17" t="s">
        <v>1</v>
      </c>
      <c r="F289" s="209">
        <v>0</v>
      </c>
      <c r="H289" s="32"/>
    </row>
    <row r="290" spans="2:8" s="1" customFormat="1" ht="16.899999999999999" customHeight="1">
      <c r="B290" s="32"/>
      <c r="C290" s="208" t="s">
        <v>1</v>
      </c>
      <c r="D290" s="208" t="s">
        <v>602</v>
      </c>
      <c r="E290" s="17" t="s">
        <v>1</v>
      </c>
      <c r="F290" s="209">
        <v>4.4000000000000004</v>
      </c>
      <c r="H290" s="32"/>
    </row>
    <row r="291" spans="2:8" s="1" customFormat="1" ht="16.899999999999999" customHeight="1">
      <c r="B291" s="32"/>
      <c r="C291" s="208" t="s">
        <v>1</v>
      </c>
      <c r="D291" s="208" t="s">
        <v>603</v>
      </c>
      <c r="E291" s="17" t="s">
        <v>1</v>
      </c>
      <c r="F291" s="209">
        <v>7.2</v>
      </c>
      <c r="H291" s="32"/>
    </row>
    <row r="292" spans="2:8" s="1" customFormat="1" ht="16.899999999999999" customHeight="1">
      <c r="B292" s="32"/>
      <c r="C292" s="208" t="s">
        <v>1</v>
      </c>
      <c r="D292" s="208" t="s">
        <v>604</v>
      </c>
      <c r="E292" s="17" t="s">
        <v>1</v>
      </c>
      <c r="F292" s="209">
        <v>13.44</v>
      </c>
      <c r="H292" s="32"/>
    </row>
    <row r="293" spans="2:8" s="1" customFormat="1" ht="16.899999999999999" customHeight="1">
      <c r="B293" s="32"/>
      <c r="C293" s="208" t="s">
        <v>166</v>
      </c>
      <c r="D293" s="208" t="s">
        <v>293</v>
      </c>
      <c r="E293" s="17" t="s">
        <v>1</v>
      </c>
      <c r="F293" s="209">
        <v>25.04</v>
      </c>
      <c r="H293" s="32"/>
    </row>
    <row r="294" spans="2:8" s="1" customFormat="1" ht="16.899999999999999" customHeight="1">
      <c r="B294" s="32"/>
      <c r="C294" s="210" t="s">
        <v>1468</v>
      </c>
      <c r="H294" s="32"/>
    </row>
    <row r="295" spans="2:8" s="1" customFormat="1" ht="22.5">
      <c r="B295" s="32"/>
      <c r="C295" s="208" t="s">
        <v>597</v>
      </c>
      <c r="D295" s="208" t="s">
        <v>598</v>
      </c>
      <c r="E295" s="17" t="s">
        <v>96</v>
      </c>
      <c r="F295" s="209">
        <v>25.04</v>
      </c>
      <c r="H295" s="32"/>
    </row>
    <row r="296" spans="2:8" s="1" customFormat="1" ht="16.899999999999999" customHeight="1">
      <c r="B296" s="32"/>
      <c r="C296" s="208" t="s">
        <v>401</v>
      </c>
      <c r="D296" s="208" t="s">
        <v>402</v>
      </c>
      <c r="E296" s="17" t="s">
        <v>96</v>
      </c>
      <c r="F296" s="209">
        <v>13.784000000000001</v>
      </c>
      <c r="H296" s="32"/>
    </row>
    <row r="297" spans="2:8" s="1" customFormat="1" ht="16.899999999999999" customHeight="1">
      <c r="B297" s="32"/>
      <c r="C297" s="204" t="s">
        <v>183</v>
      </c>
      <c r="D297" s="205" t="s">
        <v>184</v>
      </c>
      <c r="E297" s="206" t="s">
        <v>96</v>
      </c>
      <c r="F297" s="207">
        <v>13.2</v>
      </c>
      <c r="H297" s="32"/>
    </row>
    <row r="298" spans="2:8" s="1" customFormat="1" ht="16.899999999999999" customHeight="1">
      <c r="B298" s="32"/>
      <c r="C298" s="208" t="s">
        <v>1</v>
      </c>
      <c r="D298" s="208" t="s">
        <v>601</v>
      </c>
      <c r="E298" s="17" t="s">
        <v>1</v>
      </c>
      <c r="F298" s="209">
        <v>0</v>
      </c>
      <c r="H298" s="32"/>
    </row>
    <row r="299" spans="2:8" s="1" customFormat="1" ht="16.899999999999999" customHeight="1">
      <c r="B299" s="32"/>
      <c r="C299" s="208" t="s">
        <v>1</v>
      </c>
      <c r="D299" s="208" t="s">
        <v>609</v>
      </c>
      <c r="E299" s="17" t="s">
        <v>1</v>
      </c>
      <c r="F299" s="209">
        <v>13.2</v>
      </c>
      <c r="H299" s="32"/>
    </row>
    <row r="300" spans="2:8" s="1" customFormat="1" ht="16.899999999999999" customHeight="1">
      <c r="B300" s="32"/>
      <c r="C300" s="208" t="s">
        <v>183</v>
      </c>
      <c r="D300" s="208" t="s">
        <v>293</v>
      </c>
      <c r="E300" s="17" t="s">
        <v>1</v>
      </c>
      <c r="F300" s="209">
        <v>13.2</v>
      </c>
      <c r="H300" s="32"/>
    </row>
    <row r="301" spans="2:8" s="1" customFormat="1" ht="16.899999999999999" customHeight="1">
      <c r="B301" s="32"/>
      <c r="C301" s="210" t="s">
        <v>1468</v>
      </c>
      <c r="H301" s="32"/>
    </row>
    <row r="302" spans="2:8" s="1" customFormat="1" ht="16.899999999999999" customHeight="1">
      <c r="B302" s="32"/>
      <c r="C302" s="208" t="s">
        <v>606</v>
      </c>
      <c r="D302" s="208" t="s">
        <v>607</v>
      </c>
      <c r="E302" s="17" t="s">
        <v>96</v>
      </c>
      <c r="F302" s="209">
        <v>13.2</v>
      </c>
      <c r="H302" s="32"/>
    </row>
    <row r="303" spans="2:8" s="1" customFormat="1" ht="16.899999999999999" customHeight="1">
      <c r="B303" s="32"/>
      <c r="C303" s="208" t="s">
        <v>401</v>
      </c>
      <c r="D303" s="208" t="s">
        <v>402</v>
      </c>
      <c r="E303" s="17" t="s">
        <v>96</v>
      </c>
      <c r="F303" s="209">
        <v>13.784000000000001</v>
      </c>
      <c r="H303" s="32"/>
    </row>
    <row r="304" spans="2:8" s="1" customFormat="1" ht="16.899999999999999" customHeight="1">
      <c r="B304" s="32"/>
      <c r="C304" s="204" t="s">
        <v>225</v>
      </c>
      <c r="D304" s="205" t="s">
        <v>167</v>
      </c>
      <c r="E304" s="206" t="s">
        <v>96</v>
      </c>
      <c r="F304" s="207">
        <v>35.64</v>
      </c>
      <c r="H304" s="32"/>
    </row>
    <row r="305" spans="2:8" s="1" customFormat="1" ht="16.899999999999999" customHeight="1">
      <c r="B305" s="32"/>
      <c r="C305" s="208" t="s">
        <v>1</v>
      </c>
      <c r="D305" s="208" t="s">
        <v>674</v>
      </c>
      <c r="E305" s="17" t="s">
        <v>1</v>
      </c>
      <c r="F305" s="209">
        <v>0</v>
      </c>
      <c r="H305" s="32"/>
    </row>
    <row r="306" spans="2:8" s="1" customFormat="1" ht="16.899999999999999" customHeight="1">
      <c r="B306" s="32"/>
      <c r="C306" s="208" t="s">
        <v>1</v>
      </c>
      <c r="D306" s="208" t="s">
        <v>675</v>
      </c>
      <c r="E306" s="17" t="s">
        <v>1</v>
      </c>
      <c r="F306" s="209">
        <v>35.64</v>
      </c>
      <c r="H306" s="32"/>
    </row>
    <row r="307" spans="2:8" s="1" customFormat="1" ht="16.899999999999999" customHeight="1">
      <c r="B307" s="32"/>
      <c r="C307" s="208" t="s">
        <v>225</v>
      </c>
      <c r="D307" s="208" t="s">
        <v>293</v>
      </c>
      <c r="E307" s="17" t="s">
        <v>1</v>
      </c>
      <c r="F307" s="209">
        <v>35.64</v>
      </c>
      <c r="H307" s="32"/>
    </row>
    <row r="308" spans="2:8" s="1" customFormat="1" ht="16.899999999999999" customHeight="1">
      <c r="B308" s="32"/>
      <c r="C308" s="210" t="s">
        <v>1468</v>
      </c>
      <c r="H308" s="32"/>
    </row>
    <row r="309" spans="2:8" s="1" customFormat="1" ht="22.5">
      <c r="B309" s="32"/>
      <c r="C309" s="208" t="s">
        <v>348</v>
      </c>
      <c r="D309" s="208" t="s">
        <v>349</v>
      </c>
      <c r="E309" s="17" t="s">
        <v>96</v>
      </c>
      <c r="F309" s="209">
        <v>35.64</v>
      </c>
      <c r="H309" s="32"/>
    </row>
    <row r="310" spans="2:8" s="1" customFormat="1" ht="16.899999999999999" customHeight="1">
      <c r="B310" s="32"/>
      <c r="C310" s="208" t="s">
        <v>401</v>
      </c>
      <c r="D310" s="208" t="s">
        <v>402</v>
      </c>
      <c r="E310" s="17" t="s">
        <v>96</v>
      </c>
      <c r="F310" s="209">
        <v>45.104999999999997</v>
      </c>
      <c r="H310" s="32"/>
    </row>
    <row r="311" spans="2:8" s="1" customFormat="1" ht="16.899999999999999" customHeight="1">
      <c r="B311" s="32"/>
      <c r="C311" s="204" t="s">
        <v>109</v>
      </c>
      <c r="D311" s="205" t="s">
        <v>110</v>
      </c>
      <c r="E311" s="206" t="s">
        <v>96</v>
      </c>
      <c r="F311" s="207">
        <v>0.75</v>
      </c>
      <c r="H311" s="32"/>
    </row>
    <row r="312" spans="2:8" s="1" customFormat="1" ht="16.899999999999999" customHeight="1">
      <c r="B312" s="32"/>
      <c r="C312" s="208" t="s">
        <v>1</v>
      </c>
      <c r="D312" s="208" t="s">
        <v>362</v>
      </c>
      <c r="E312" s="17" t="s">
        <v>1</v>
      </c>
      <c r="F312" s="209">
        <v>0.75</v>
      </c>
      <c r="H312" s="32"/>
    </row>
    <row r="313" spans="2:8" s="1" customFormat="1" ht="16.899999999999999" customHeight="1">
      <c r="B313" s="32"/>
      <c r="C313" s="208" t="s">
        <v>109</v>
      </c>
      <c r="D313" s="208" t="s">
        <v>293</v>
      </c>
      <c r="E313" s="17" t="s">
        <v>1</v>
      </c>
      <c r="F313" s="209">
        <v>0.75</v>
      </c>
      <c r="H313" s="32"/>
    </row>
    <row r="314" spans="2:8" s="1" customFormat="1" ht="16.899999999999999" customHeight="1">
      <c r="B314" s="32"/>
      <c r="C314" s="210" t="s">
        <v>1468</v>
      </c>
      <c r="H314" s="32"/>
    </row>
    <row r="315" spans="2:8" s="1" customFormat="1" ht="22.5">
      <c r="B315" s="32"/>
      <c r="C315" s="208" t="s">
        <v>359</v>
      </c>
      <c r="D315" s="208" t="s">
        <v>360</v>
      </c>
      <c r="E315" s="17" t="s">
        <v>96</v>
      </c>
      <c r="F315" s="209">
        <v>0.75</v>
      </c>
      <c r="H315" s="32"/>
    </row>
    <row r="316" spans="2:8" s="1" customFormat="1" ht="16.899999999999999" customHeight="1">
      <c r="B316" s="32"/>
      <c r="C316" s="208" t="s">
        <v>401</v>
      </c>
      <c r="D316" s="208" t="s">
        <v>402</v>
      </c>
      <c r="E316" s="17" t="s">
        <v>96</v>
      </c>
      <c r="F316" s="209">
        <v>71.022000000000006</v>
      </c>
      <c r="H316" s="32"/>
    </row>
    <row r="317" spans="2:8" s="1" customFormat="1" ht="16.899999999999999" customHeight="1">
      <c r="B317" s="32"/>
      <c r="C317" s="204" t="s">
        <v>189</v>
      </c>
      <c r="D317" s="205" t="s">
        <v>110</v>
      </c>
      <c r="E317" s="206" t="s">
        <v>96</v>
      </c>
      <c r="F317" s="207">
        <v>1</v>
      </c>
      <c r="H317" s="32"/>
    </row>
    <row r="318" spans="2:8" s="1" customFormat="1" ht="16.899999999999999" customHeight="1">
      <c r="B318" s="32"/>
      <c r="C318" s="208" t="s">
        <v>1</v>
      </c>
      <c r="D318" s="208" t="s">
        <v>506</v>
      </c>
      <c r="E318" s="17" t="s">
        <v>1</v>
      </c>
      <c r="F318" s="209">
        <v>1</v>
      </c>
      <c r="H318" s="32"/>
    </row>
    <row r="319" spans="2:8" s="1" customFormat="1" ht="16.899999999999999" customHeight="1">
      <c r="B319" s="32"/>
      <c r="C319" s="208" t="s">
        <v>189</v>
      </c>
      <c r="D319" s="208" t="s">
        <v>293</v>
      </c>
      <c r="E319" s="17" t="s">
        <v>1</v>
      </c>
      <c r="F319" s="209">
        <v>1</v>
      </c>
      <c r="H319" s="32"/>
    </row>
    <row r="320" spans="2:8" s="1" customFormat="1" ht="16.899999999999999" customHeight="1">
      <c r="B320" s="32"/>
      <c r="C320" s="210" t="s">
        <v>1468</v>
      </c>
      <c r="H320" s="32"/>
    </row>
    <row r="321" spans="2:8" s="1" customFormat="1" ht="16.899999999999999" customHeight="1">
      <c r="B321" s="32"/>
      <c r="C321" s="208" t="s">
        <v>503</v>
      </c>
      <c r="D321" s="208" t="s">
        <v>504</v>
      </c>
      <c r="E321" s="17" t="s">
        <v>96</v>
      </c>
      <c r="F321" s="209">
        <v>1</v>
      </c>
      <c r="H321" s="32"/>
    </row>
    <row r="322" spans="2:8" s="1" customFormat="1" ht="16.899999999999999" customHeight="1">
      <c r="B322" s="32"/>
      <c r="C322" s="208" t="s">
        <v>401</v>
      </c>
      <c r="D322" s="208" t="s">
        <v>402</v>
      </c>
      <c r="E322" s="17" t="s">
        <v>96</v>
      </c>
      <c r="F322" s="209">
        <v>14.15</v>
      </c>
      <c r="H322" s="32"/>
    </row>
    <row r="323" spans="2:8" s="1" customFormat="1" ht="16.899999999999999" customHeight="1">
      <c r="B323" s="32"/>
      <c r="C323" s="204" t="s">
        <v>229</v>
      </c>
      <c r="D323" s="205" t="s">
        <v>110</v>
      </c>
      <c r="E323" s="206" t="s">
        <v>96</v>
      </c>
      <c r="F323" s="207">
        <v>0.375</v>
      </c>
      <c r="H323" s="32"/>
    </row>
    <row r="324" spans="2:8" s="1" customFormat="1" ht="16.899999999999999" customHeight="1">
      <c r="B324" s="32"/>
      <c r="C324" s="208" t="s">
        <v>1</v>
      </c>
      <c r="D324" s="208" t="s">
        <v>686</v>
      </c>
      <c r="E324" s="17" t="s">
        <v>1</v>
      </c>
      <c r="F324" s="209">
        <v>0.375</v>
      </c>
      <c r="H324" s="32"/>
    </row>
    <row r="325" spans="2:8" s="1" customFormat="1" ht="16.899999999999999" customHeight="1">
      <c r="B325" s="32"/>
      <c r="C325" s="208" t="s">
        <v>229</v>
      </c>
      <c r="D325" s="208" t="s">
        <v>293</v>
      </c>
      <c r="E325" s="17" t="s">
        <v>1</v>
      </c>
      <c r="F325" s="209">
        <v>0.375</v>
      </c>
      <c r="H325" s="32"/>
    </row>
    <row r="326" spans="2:8" s="1" customFormat="1" ht="16.899999999999999" customHeight="1">
      <c r="B326" s="32"/>
      <c r="C326" s="210" t="s">
        <v>1468</v>
      </c>
      <c r="H326" s="32"/>
    </row>
    <row r="327" spans="2:8" s="1" customFormat="1" ht="16.899999999999999" customHeight="1">
      <c r="B327" s="32"/>
      <c r="C327" s="208" t="s">
        <v>503</v>
      </c>
      <c r="D327" s="208" t="s">
        <v>504</v>
      </c>
      <c r="E327" s="17" t="s">
        <v>96</v>
      </c>
      <c r="F327" s="209">
        <v>0.375</v>
      </c>
      <c r="H327" s="32"/>
    </row>
    <row r="328" spans="2:8" s="1" customFormat="1" ht="16.899999999999999" customHeight="1">
      <c r="B328" s="32"/>
      <c r="C328" s="208" t="s">
        <v>401</v>
      </c>
      <c r="D328" s="208" t="s">
        <v>402</v>
      </c>
      <c r="E328" s="17" t="s">
        <v>96</v>
      </c>
      <c r="F328" s="209">
        <v>45.104999999999997</v>
      </c>
      <c r="H328" s="32"/>
    </row>
    <row r="329" spans="2:8" s="1" customFormat="1" ht="16.899999999999999" customHeight="1">
      <c r="B329" s="32"/>
      <c r="C329" s="204" t="s">
        <v>150</v>
      </c>
      <c r="D329" s="205" t="s">
        <v>151</v>
      </c>
      <c r="E329" s="206" t="s">
        <v>139</v>
      </c>
      <c r="F329" s="207">
        <v>4</v>
      </c>
      <c r="H329" s="32"/>
    </row>
    <row r="330" spans="2:8" s="1" customFormat="1" ht="16.899999999999999" customHeight="1">
      <c r="B330" s="32"/>
      <c r="C330" s="208" t="s">
        <v>1</v>
      </c>
      <c r="D330" s="208" t="s">
        <v>566</v>
      </c>
      <c r="E330" s="17" t="s">
        <v>1</v>
      </c>
      <c r="F330" s="209">
        <v>4</v>
      </c>
      <c r="H330" s="32"/>
    </row>
    <row r="331" spans="2:8" s="1" customFormat="1" ht="16.899999999999999" customHeight="1">
      <c r="B331" s="32"/>
      <c r="C331" s="208" t="s">
        <v>150</v>
      </c>
      <c r="D331" s="208" t="s">
        <v>293</v>
      </c>
      <c r="E331" s="17" t="s">
        <v>1</v>
      </c>
      <c r="F331" s="209">
        <v>4</v>
      </c>
      <c r="H331" s="32"/>
    </row>
    <row r="332" spans="2:8" s="1" customFormat="1" ht="16.899999999999999" customHeight="1">
      <c r="B332" s="32"/>
      <c r="C332" s="210" t="s">
        <v>1468</v>
      </c>
      <c r="H332" s="32"/>
    </row>
    <row r="333" spans="2:8" s="1" customFormat="1" ht="16.899999999999999" customHeight="1">
      <c r="B333" s="32"/>
      <c r="C333" s="208" t="s">
        <v>563</v>
      </c>
      <c r="D333" s="208" t="s">
        <v>564</v>
      </c>
      <c r="E333" s="17" t="s">
        <v>139</v>
      </c>
      <c r="F333" s="209">
        <v>4</v>
      </c>
      <c r="H333" s="32"/>
    </row>
    <row r="334" spans="2:8" s="1" customFormat="1" ht="16.899999999999999" customHeight="1">
      <c r="B334" s="32"/>
      <c r="C334" s="208" t="s">
        <v>568</v>
      </c>
      <c r="D334" s="208" t="s">
        <v>569</v>
      </c>
      <c r="E334" s="17" t="s">
        <v>570</v>
      </c>
      <c r="F334" s="209">
        <v>0.12</v>
      </c>
      <c r="H334" s="32"/>
    </row>
    <row r="335" spans="2:8" s="1" customFormat="1" ht="16.899999999999999" customHeight="1">
      <c r="B335" s="32"/>
      <c r="C335" s="204" t="s">
        <v>161</v>
      </c>
      <c r="D335" s="205" t="s">
        <v>151</v>
      </c>
      <c r="E335" s="206" t="s">
        <v>139</v>
      </c>
      <c r="F335" s="207">
        <v>54</v>
      </c>
      <c r="H335" s="32"/>
    </row>
    <row r="336" spans="2:8" s="1" customFormat="1" ht="16.899999999999999" customHeight="1">
      <c r="B336" s="32"/>
      <c r="C336" s="208" t="s">
        <v>1</v>
      </c>
      <c r="D336" s="208" t="s">
        <v>738</v>
      </c>
      <c r="E336" s="17" t="s">
        <v>1</v>
      </c>
      <c r="F336" s="209">
        <v>54</v>
      </c>
      <c r="H336" s="32"/>
    </row>
    <row r="337" spans="2:8" s="1" customFormat="1" ht="16.899999999999999" customHeight="1">
      <c r="B337" s="32"/>
      <c r="C337" s="208" t="s">
        <v>161</v>
      </c>
      <c r="D337" s="208" t="s">
        <v>293</v>
      </c>
      <c r="E337" s="17" t="s">
        <v>1</v>
      </c>
      <c r="F337" s="209">
        <v>54</v>
      </c>
      <c r="H337" s="32"/>
    </row>
    <row r="338" spans="2:8" s="1" customFormat="1" ht="16.899999999999999" customHeight="1">
      <c r="B338" s="32"/>
      <c r="C338" s="210" t="s">
        <v>1468</v>
      </c>
      <c r="H338" s="32"/>
    </row>
    <row r="339" spans="2:8" s="1" customFormat="1" ht="16.899999999999999" customHeight="1">
      <c r="B339" s="32"/>
      <c r="C339" s="208" t="s">
        <v>563</v>
      </c>
      <c r="D339" s="208" t="s">
        <v>564</v>
      </c>
      <c r="E339" s="17" t="s">
        <v>139</v>
      </c>
      <c r="F339" s="209">
        <v>54</v>
      </c>
      <c r="H339" s="32"/>
    </row>
    <row r="340" spans="2:8" s="1" customFormat="1" ht="16.899999999999999" customHeight="1">
      <c r="B340" s="32"/>
      <c r="C340" s="208" t="s">
        <v>568</v>
      </c>
      <c r="D340" s="208" t="s">
        <v>569</v>
      </c>
      <c r="E340" s="17" t="s">
        <v>570</v>
      </c>
      <c r="F340" s="209">
        <v>1.62</v>
      </c>
      <c r="H340" s="32"/>
    </row>
    <row r="341" spans="2:8" s="1" customFormat="1" ht="16.899999999999999" customHeight="1">
      <c r="B341" s="32"/>
      <c r="C341" s="204" t="s">
        <v>98</v>
      </c>
      <c r="D341" s="205" t="s">
        <v>99</v>
      </c>
      <c r="E341" s="206" t="s">
        <v>96</v>
      </c>
      <c r="F341" s="207">
        <v>108.92400000000001</v>
      </c>
      <c r="H341" s="32"/>
    </row>
    <row r="342" spans="2:8" s="1" customFormat="1" ht="16.899999999999999" customHeight="1">
      <c r="B342" s="32"/>
      <c r="C342" s="208" t="s">
        <v>1</v>
      </c>
      <c r="D342" s="208" t="s">
        <v>411</v>
      </c>
      <c r="E342" s="17" t="s">
        <v>1</v>
      </c>
      <c r="F342" s="209">
        <v>54.75</v>
      </c>
      <c r="H342" s="32"/>
    </row>
    <row r="343" spans="2:8" s="1" customFormat="1" ht="16.899999999999999" customHeight="1">
      <c r="B343" s="32"/>
      <c r="C343" s="208" t="s">
        <v>1</v>
      </c>
      <c r="D343" s="208" t="s">
        <v>412</v>
      </c>
      <c r="E343" s="17" t="s">
        <v>1</v>
      </c>
      <c r="F343" s="209">
        <v>54.173999999999999</v>
      </c>
      <c r="H343" s="32"/>
    </row>
    <row r="344" spans="2:8" s="1" customFormat="1" ht="16.899999999999999" customHeight="1">
      <c r="B344" s="32"/>
      <c r="C344" s="208" t="s">
        <v>98</v>
      </c>
      <c r="D344" s="208" t="s">
        <v>293</v>
      </c>
      <c r="E344" s="17" t="s">
        <v>1</v>
      </c>
      <c r="F344" s="209">
        <v>108.92400000000001</v>
      </c>
      <c r="H344" s="32"/>
    </row>
    <row r="345" spans="2:8" s="1" customFormat="1" ht="16.899999999999999" customHeight="1">
      <c r="B345" s="32"/>
      <c r="C345" s="210" t="s">
        <v>1468</v>
      </c>
      <c r="H345" s="32"/>
    </row>
    <row r="346" spans="2:8" s="1" customFormat="1" ht="22.5">
      <c r="B346" s="32"/>
      <c r="C346" s="208" t="s">
        <v>408</v>
      </c>
      <c r="D346" s="208" t="s">
        <v>409</v>
      </c>
      <c r="E346" s="17" t="s">
        <v>96</v>
      </c>
      <c r="F346" s="209">
        <v>108.92400000000001</v>
      </c>
      <c r="H346" s="32"/>
    </row>
    <row r="347" spans="2:8" s="1" customFormat="1" ht="22.5">
      <c r="B347" s="32"/>
      <c r="C347" s="208" t="s">
        <v>414</v>
      </c>
      <c r="D347" s="208" t="s">
        <v>415</v>
      </c>
      <c r="E347" s="17" t="s">
        <v>96</v>
      </c>
      <c r="F347" s="209">
        <v>1089.24</v>
      </c>
      <c r="H347" s="32"/>
    </row>
    <row r="348" spans="2:8" s="1" customFormat="1" ht="16.899999999999999" customHeight="1">
      <c r="B348" s="32"/>
      <c r="C348" s="208" t="s">
        <v>423</v>
      </c>
      <c r="D348" s="208" t="s">
        <v>424</v>
      </c>
      <c r="E348" s="17" t="s">
        <v>96</v>
      </c>
      <c r="F348" s="209">
        <v>108.92400000000001</v>
      </c>
      <c r="H348" s="32"/>
    </row>
    <row r="349" spans="2:8" s="1" customFormat="1" ht="16.899999999999999" customHeight="1">
      <c r="B349" s="32"/>
      <c r="C349" s="204" t="s">
        <v>146</v>
      </c>
      <c r="D349" s="205" t="s">
        <v>99</v>
      </c>
      <c r="E349" s="206" t="s">
        <v>96</v>
      </c>
      <c r="F349" s="207">
        <v>34.850999999999999</v>
      </c>
      <c r="H349" s="32"/>
    </row>
    <row r="350" spans="2:8" s="1" customFormat="1" ht="16.899999999999999" customHeight="1">
      <c r="B350" s="32"/>
      <c r="C350" s="208" t="s">
        <v>1</v>
      </c>
      <c r="D350" s="208" t="s">
        <v>543</v>
      </c>
      <c r="E350" s="17" t="s">
        <v>1</v>
      </c>
      <c r="F350" s="209">
        <v>20.701000000000001</v>
      </c>
      <c r="H350" s="32"/>
    </row>
    <row r="351" spans="2:8" s="1" customFormat="1" ht="16.899999999999999" customHeight="1">
      <c r="B351" s="32"/>
      <c r="C351" s="208" t="s">
        <v>1</v>
      </c>
      <c r="D351" s="208" t="s">
        <v>544</v>
      </c>
      <c r="E351" s="17" t="s">
        <v>1</v>
      </c>
      <c r="F351" s="209">
        <v>14.15</v>
      </c>
      <c r="H351" s="32"/>
    </row>
    <row r="352" spans="2:8" s="1" customFormat="1" ht="16.899999999999999" customHeight="1">
      <c r="B352" s="32"/>
      <c r="C352" s="208" t="s">
        <v>146</v>
      </c>
      <c r="D352" s="208" t="s">
        <v>293</v>
      </c>
      <c r="E352" s="17" t="s">
        <v>1</v>
      </c>
      <c r="F352" s="209">
        <v>34.850999999999999</v>
      </c>
      <c r="H352" s="32"/>
    </row>
    <row r="353" spans="2:8" s="1" customFormat="1" ht="16.899999999999999" customHeight="1">
      <c r="B353" s="32"/>
      <c r="C353" s="210" t="s">
        <v>1468</v>
      </c>
      <c r="H353" s="32"/>
    </row>
    <row r="354" spans="2:8" s="1" customFormat="1" ht="22.5">
      <c r="B354" s="32"/>
      <c r="C354" s="208" t="s">
        <v>408</v>
      </c>
      <c r="D354" s="208" t="s">
        <v>409</v>
      </c>
      <c r="E354" s="17" t="s">
        <v>96</v>
      </c>
      <c r="F354" s="209">
        <v>34.850999999999999</v>
      </c>
      <c r="H354" s="32"/>
    </row>
    <row r="355" spans="2:8" s="1" customFormat="1" ht="22.5">
      <c r="B355" s="32"/>
      <c r="C355" s="208" t="s">
        <v>414</v>
      </c>
      <c r="D355" s="208" t="s">
        <v>415</v>
      </c>
      <c r="E355" s="17" t="s">
        <v>96</v>
      </c>
      <c r="F355" s="209">
        <v>348.51</v>
      </c>
      <c r="H355" s="32"/>
    </row>
    <row r="356" spans="2:8" s="1" customFormat="1" ht="16.899999999999999" customHeight="1">
      <c r="B356" s="32"/>
      <c r="C356" s="208" t="s">
        <v>423</v>
      </c>
      <c r="D356" s="208" t="s">
        <v>424</v>
      </c>
      <c r="E356" s="17" t="s">
        <v>96</v>
      </c>
      <c r="F356" s="209">
        <v>34.850999999999999</v>
      </c>
      <c r="H356" s="32"/>
    </row>
    <row r="357" spans="2:8" s="1" customFormat="1" ht="16.899999999999999" customHeight="1">
      <c r="B357" s="32"/>
      <c r="C357" s="204" t="s">
        <v>181</v>
      </c>
      <c r="D357" s="205" t="s">
        <v>99</v>
      </c>
      <c r="E357" s="206" t="s">
        <v>96</v>
      </c>
      <c r="F357" s="207">
        <v>52.024000000000001</v>
      </c>
      <c r="H357" s="32"/>
    </row>
    <row r="358" spans="2:8" s="1" customFormat="1" ht="16.899999999999999" customHeight="1">
      <c r="B358" s="32"/>
      <c r="C358" s="208" t="s">
        <v>1</v>
      </c>
      <c r="D358" s="208" t="s">
        <v>638</v>
      </c>
      <c r="E358" s="17" t="s">
        <v>1</v>
      </c>
      <c r="F358" s="209">
        <v>38.24</v>
      </c>
      <c r="H358" s="32"/>
    </row>
    <row r="359" spans="2:8" s="1" customFormat="1" ht="16.899999999999999" customHeight="1">
      <c r="B359" s="32"/>
      <c r="C359" s="208" t="s">
        <v>1</v>
      </c>
      <c r="D359" s="208" t="s">
        <v>639</v>
      </c>
      <c r="E359" s="17" t="s">
        <v>1</v>
      </c>
      <c r="F359" s="209">
        <v>13.784000000000001</v>
      </c>
      <c r="H359" s="32"/>
    </row>
    <row r="360" spans="2:8" s="1" customFormat="1" ht="16.899999999999999" customHeight="1">
      <c r="B360" s="32"/>
      <c r="C360" s="208" t="s">
        <v>181</v>
      </c>
      <c r="D360" s="208" t="s">
        <v>293</v>
      </c>
      <c r="E360" s="17" t="s">
        <v>1</v>
      </c>
      <c r="F360" s="209">
        <v>52.024000000000001</v>
      </c>
      <c r="H360" s="32"/>
    </row>
    <row r="361" spans="2:8" s="1" customFormat="1" ht="16.899999999999999" customHeight="1">
      <c r="B361" s="32"/>
      <c r="C361" s="210" t="s">
        <v>1468</v>
      </c>
      <c r="H361" s="32"/>
    </row>
    <row r="362" spans="2:8" s="1" customFormat="1" ht="22.5">
      <c r="B362" s="32"/>
      <c r="C362" s="208" t="s">
        <v>408</v>
      </c>
      <c r="D362" s="208" t="s">
        <v>409</v>
      </c>
      <c r="E362" s="17" t="s">
        <v>96</v>
      </c>
      <c r="F362" s="209">
        <v>52.024000000000001</v>
      </c>
      <c r="H362" s="32"/>
    </row>
    <row r="363" spans="2:8" s="1" customFormat="1" ht="22.5">
      <c r="B363" s="32"/>
      <c r="C363" s="208" t="s">
        <v>414</v>
      </c>
      <c r="D363" s="208" t="s">
        <v>415</v>
      </c>
      <c r="E363" s="17" t="s">
        <v>96</v>
      </c>
      <c r="F363" s="209">
        <v>52.024000000000001</v>
      </c>
      <c r="H363" s="32"/>
    </row>
    <row r="364" spans="2:8" s="1" customFormat="1" ht="16.899999999999999" customHeight="1">
      <c r="B364" s="32"/>
      <c r="C364" s="208" t="s">
        <v>423</v>
      </c>
      <c r="D364" s="208" t="s">
        <v>424</v>
      </c>
      <c r="E364" s="17" t="s">
        <v>96</v>
      </c>
      <c r="F364" s="209">
        <v>52.024000000000001</v>
      </c>
      <c r="H364" s="32"/>
    </row>
    <row r="365" spans="2:8" s="1" customFormat="1" ht="16.899999999999999" customHeight="1">
      <c r="B365" s="32"/>
      <c r="C365" s="204" t="s">
        <v>159</v>
      </c>
      <c r="D365" s="205" t="s">
        <v>99</v>
      </c>
      <c r="E365" s="206" t="s">
        <v>96</v>
      </c>
      <c r="F365" s="207">
        <v>94.671999999999997</v>
      </c>
      <c r="H365" s="32"/>
    </row>
    <row r="366" spans="2:8" s="1" customFormat="1" ht="16.899999999999999" customHeight="1">
      <c r="B366" s="32"/>
      <c r="C366" s="208" t="s">
        <v>1</v>
      </c>
      <c r="D366" s="208" t="s">
        <v>718</v>
      </c>
      <c r="E366" s="17" t="s">
        <v>1</v>
      </c>
      <c r="F366" s="209">
        <v>49.567</v>
      </c>
      <c r="H366" s="32"/>
    </row>
    <row r="367" spans="2:8" s="1" customFormat="1" ht="16.899999999999999" customHeight="1">
      <c r="B367" s="32"/>
      <c r="C367" s="208" t="s">
        <v>1</v>
      </c>
      <c r="D367" s="208" t="s">
        <v>719</v>
      </c>
      <c r="E367" s="17" t="s">
        <v>1</v>
      </c>
      <c r="F367" s="209">
        <v>45.104999999999997</v>
      </c>
      <c r="H367" s="32"/>
    </row>
    <row r="368" spans="2:8" s="1" customFormat="1" ht="16.899999999999999" customHeight="1">
      <c r="B368" s="32"/>
      <c r="C368" s="208" t="s">
        <v>159</v>
      </c>
      <c r="D368" s="208" t="s">
        <v>293</v>
      </c>
      <c r="E368" s="17" t="s">
        <v>1</v>
      </c>
      <c r="F368" s="209">
        <v>94.671999999999997</v>
      </c>
      <c r="H368" s="32"/>
    </row>
    <row r="369" spans="2:8" s="1" customFormat="1" ht="16.899999999999999" customHeight="1">
      <c r="B369" s="32"/>
      <c r="C369" s="210" t="s">
        <v>1468</v>
      </c>
      <c r="H369" s="32"/>
    </row>
    <row r="370" spans="2:8" s="1" customFormat="1" ht="22.5">
      <c r="B370" s="32"/>
      <c r="C370" s="208" t="s">
        <v>408</v>
      </c>
      <c r="D370" s="208" t="s">
        <v>409</v>
      </c>
      <c r="E370" s="17" t="s">
        <v>96</v>
      </c>
      <c r="F370" s="209">
        <v>94.671999999999997</v>
      </c>
      <c r="H370" s="32"/>
    </row>
    <row r="371" spans="2:8" s="1" customFormat="1" ht="22.5">
      <c r="B371" s="32"/>
      <c r="C371" s="208" t="s">
        <v>414</v>
      </c>
      <c r="D371" s="208" t="s">
        <v>415</v>
      </c>
      <c r="E371" s="17" t="s">
        <v>96</v>
      </c>
      <c r="F371" s="209">
        <v>946.72</v>
      </c>
      <c r="H371" s="32"/>
    </row>
    <row r="372" spans="2:8" s="1" customFormat="1" ht="16.899999999999999" customHeight="1">
      <c r="B372" s="32"/>
      <c r="C372" s="208" t="s">
        <v>423</v>
      </c>
      <c r="D372" s="208" t="s">
        <v>424</v>
      </c>
      <c r="E372" s="17" t="s">
        <v>96</v>
      </c>
      <c r="F372" s="209">
        <v>94.671999999999997</v>
      </c>
      <c r="H372" s="32"/>
    </row>
    <row r="373" spans="2:8" s="1" customFormat="1" ht="16.899999999999999" customHeight="1">
      <c r="B373" s="32"/>
      <c r="C373" s="204" t="s">
        <v>123</v>
      </c>
      <c r="D373" s="205" t="s">
        <v>124</v>
      </c>
      <c r="E373" s="206" t="s">
        <v>96</v>
      </c>
      <c r="F373" s="207">
        <v>106.59</v>
      </c>
      <c r="H373" s="32"/>
    </row>
    <row r="374" spans="2:8" s="1" customFormat="1" ht="16.899999999999999" customHeight="1">
      <c r="B374" s="32"/>
      <c r="C374" s="208" t="s">
        <v>1</v>
      </c>
      <c r="D374" s="208" t="s">
        <v>404</v>
      </c>
      <c r="E374" s="17" t="s">
        <v>1</v>
      </c>
      <c r="F374" s="209">
        <v>106.59</v>
      </c>
      <c r="H374" s="32"/>
    </row>
    <row r="375" spans="2:8" s="1" customFormat="1" ht="16.899999999999999" customHeight="1">
      <c r="B375" s="32"/>
      <c r="C375" s="208" t="s">
        <v>123</v>
      </c>
      <c r="D375" s="208" t="s">
        <v>290</v>
      </c>
      <c r="E375" s="17" t="s">
        <v>1</v>
      </c>
      <c r="F375" s="209">
        <v>106.59</v>
      </c>
      <c r="H375" s="32"/>
    </row>
    <row r="376" spans="2:8" s="1" customFormat="1" ht="16.899999999999999" customHeight="1">
      <c r="B376" s="32"/>
      <c r="C376" s="210" t="s">
        <v>1468</v>
      </c>
      <c r="H376" s="32"/>
    </row>
    <row r="377" spans="2:8" s="1" customFormat="1" ht="16.899999999999999" customHeight="1">
      <c r="B377" s="32"/>
      <c r="C377" s="208" t="s">
        <v>401</v>
      </c>
      <c r="D377" s="208" t="s">
        <v>402</v>
      </c>
      <c r="E377" s="17" t="s">
        <v>96</v>
      </c>
      <c r="F377" s="209">
        <v>71.022000000000006</v>
      </c>
      <c r="H377" s="32"/>
    </row>
    <row r="378" spans="2:8" s="1" customFormat="1" ht="22.5">
      <c r="B378" s="32"/>
      <c r="C378" s="208" t="s">
        <v>408</v>
      </c>
      <c r="D378" s="208" t="s">
        <v>409</v>
      </c>
      <c r="E378" s="17" t="s">
        <v>96</v>
      </c>
      <c r="F378" s="209">
        <v>108.92400000000001</v>
      </c>
      <c r="H378" s="32"/>
    </row>
    <row r="379" spans="2:8" s="1" customFormat="1" ht="16.899999999999999" customHeight="1">
      <c r="B379" s="32"/>
      <c r="C379" s="204" t="s">
        <v>196</v>
      </c>
      <c r="D379" s="205" t="s">
        <v>124</v>
      </c>
      <c r="E379" s="206" t="s">
        <v>96</v>
      </c>
      <c r="F379" s="207">
        <v>20.701000000000001</v>
      </c>
      <c r="H379" s="32"/>
    </row>
    <row r="380" spans="2:8" s="1" customFormat="1" ht="16.899999999999999" customHeight="1">
      <c r="B380" s="32"/>
      <c r="C380" s="208" t="s">
        <v>1</v>
      </c>
      <c r="D380" s="208" t="s">
        <v>539</v>
      </c>
      <c r="E380" s="17" t="s">
        <v>1</v>
      </c>
      <c r="F380" s="209">
        <v>20.701000000000001</v>
      </c>
      <c r="H380" s="32"/>
    </row>
    <row r="381" spans="2:8" s="1" customFormat="1" ht="16.899999999999999" customHeight="1">
      <c r="B381" s="32"/>
      <c r="C381" s="208" t="s">
        <v>196</v>
      </c>
      <c r="D381" s="208" t="s">
        <v>290</v>
      </c>
      <c r="E381" s="17" t="s">
        <v>1</v>
      </c>
      <c r="F381" s="209">
        <v>20.701000000000001</v>
      </c>
      <c r="H381" s="32"/>
    </row>
    <row r="382" spans="2:8" s="1" customFormat="1" ht="16.899999999999999" customHeight="1">
      <c r="B382" s="32"/>
      <c r="C382" s="210" t="s">
        <v>1468</v>
      </c>
      <c r="H382" s="32"/>
    </row>
    <row r="383" spans="2:8" s="1" customFormat="1" ht="16.899999999999999" customHeight="1">
      <c r="B383" s="32"/>
      <c r="C383" s="208" t="s">
        <v>401</v>
      </c>
      <c r="D383" s="208" t="s">
        <v>402</v>
      </c>
      <c r="E383" s="17" t="s">
        <v>96</v>
      </c>
      <c r="F383" s="209">
        <v>14.15</v>
      </c>
      <c r="H383" s="32"/>
    </row>
    <row r="384" spans="2:8" s="1" customFormat="1" ht="22.5">
      <c r="B384" s="32"/>
      <c r="C384" s="208" t="s">
        <v>408</v>
      </c>
      <c r="D384" s="208" t="s">
        <v>409</v>
      </c>
      <c r="E384" s="17" t="s">
        <v>96</v>
      </c>
      <c r="F384" s="209">
        <v>34.850999999999999</v>
      </c>
      <c r="H384" s="32"/>
    </row>
    <row r="385" spans="2:8" s="1" customFormat="1" ht="16.899999999999999" customHeight="1">
      <c r="B385" s="32"/>
      <c r="C385" s="204" t="s">
        <v>175</v>
      </c>
      <c r="D385" s="205" t="s">
        <v>124</v>
      </c>
      <c r="E385" s="206" t="s">
        <v>96</v>
      </c>
      <c r="F385" s="207">
        <v>38.24</v>
      </c>
      <c r="H385" s="32"/>
    </row>
    <row r="386" spans="2:8" s="1" customFormat="1" ht="16.899999999999999" customHeight="1">
      <c r="B386" s="32"/>
      <c r="C386" s="208" t="s">
        <v>1</v>
      </c>
      <c r="D386" s="208" t="s">
        <v>632</v>
      </c>
      <c r="E386" s="17" t="s">
        <v>1</v>
      </c>
      <c r="F386" s="209">
        <v>38.24</v>
      </c>
      <c r="H386" s="32"/>
    </row>
    <row r="387" spans="2:8" s="1" customFormat="1" ht="16.899999999999999" customHeight="1">
      <c r="B387" s="32"/>
      <c r="C387" s="208" t="s">
        <v>175</v>
      </c>
      <c r="D387" s="208" t="s">
        <v>290</v>
      </c>
      <c r="E387" s="17" t="s">
        <v>1</v>
      </c>
      <c r="F387" s="209">
        <v>38.24</v>
      </c>
      <c r="H387" s="32"/>
    </row>
    <row r="388" spans="2:8" s="1" customFormat="1" ht="16.899999999999999" customHeight="1">
      <c r="B388" s="32"/>
      <c r="C388" s="210" t="s">
        <v>1468</v>
      </c>
      <c r="H388" s="32"/>
    </row>
    <row r="389" spans="2:8" s="1" customFormat="1" ht="16.899999999999999" customHeight="1">
      <c r="B389" s="32"/>
      <c r="C389" s="208" t="s">
        <v>401</v>
      </c>
      <c r="D389" s="208" t="s">
        <v>402</v>
      </c>
      <c r="E389" s="17" t="s">
        <v>96</v>
      </c>
      <c r="F389" s="209">
        <v>13.784000000000001</v>
      </c>
      <c r="H389" s="32"/>
    </row>
    <row r="390" spans="2:8" s="1" customFormat="1" ht="22.5">
      <c r="B390" s="32"/>
      <c r="C390" s="208" t="s">
        <v>408</v>
      </c>
      <c r="D390" s="208" t="s">
        <v>409</v>
      </c>
      <c r="E390" s="17" t="s">
        <v>96</v>
      </c>
      <c r="F390" s="209">
        <v>52.024000000000001</v>
      </c>
      <c r="H390" s="32"/>
    </row>
    <row r="391" spans="2:8" s="1" customFormat="1" ht="16.899999999999999" customHeight="1">
      <c r="B391" s="32"/>
      <c r="C391" s="204" t="s">
        <v>153</v>
      </c>
      <c r="D391" s="205" t="s">
        <v>124</v>
      </c>
      <c r="E391" s="206" t="s">
        <v>96</v>
      </c>
      <c r="F391" s="207">
        <v>49.567</v>
      </c>
      <c r="H391" s="32"/>
    </row>
    <row r="392" spans="2:8" s="1" customFormat="1" ht="16.899999999999999" customHeight="1">
      <c r="B392" s="32"/>
      <c r="C392" s="208" t="s">
        <v>1</v>
      </c>
      <c r="D392" s="208" t="s">
        <v>713</v>
      </c>
      <c r="E392" s="17" t="s">
        <v>1</v>
      </c>
      <c r="F392" s="209">
        <v>49.567</v>
      </c>
      <c r="H392" s="32"/>
    </row>
    <row r="393" spans="2:8" s="1" customFormat="1" ht="16.899999999999999" customHeight="1">
      <c r="B393" s="32"/>
      <c r="C393" s="208" t="s">
        <v>153</v>
      </c>
      <c r="D393" s="208" t="s">
        <v>290</v>
      </c>
      <c r="E393" s="17" t="s">
        <v>1</v>
      </c>
      <c r="F393" s="209">
        <v>49.567</v>
      </c>
      <c r="H393" s="32"/>
    </row>
    <row r="394" spans="2:8" s="1" customFormat="1" ht="16.899999999999999" customHeight="1">
      <c r="B394" s="32"/>
      <c r="C394" s="210" t="s">
        <v>1468</v>
      </c>
      <c r="H394" s="32"/>
    </row>
    <row r="395" spans="2:8" s="1" customFormat="1" ht="16.899999999999999" customHeight="1">
      <c r="B395" s="32"/>
      <c r="C395" s="208" t="s">
        <v>401</v>
      </c>
      <c r="D395" s="208" t="s">
        <v>402</v>
      </c>
      <c r="E395" s="17" t="s">
        <v>96</v>
      </c>
      <c r="F395" s="209">
        <v>45.104999999999997</v>
      </c>
      <c r="H395" s="32"/>
    </row>
    <row r="396" spans="2:8" s="1" customFormat="1" ht="22.5">
      <c r="B396" s="32"/>
      <c r="C396" s="208" t="s">
        <v>408</v>
      </c>
      <c r="D396" s="208" t="s">
        <v>409</v>
      </c>
      <c r="E396" s="17" t="s">
        <v>96</v>
      </c>
      <c r="F396" s="209">
        <v>94.671999999999997</v>
      </c>
      <c r="H396" s="32"/>
    </row>
    <row r="397" spans="2:8" s="1" customFormat="1" ht="16.899999999999999" customHeight="1">
      <c r="B397" s="32"/>
      <c r="C397" s="204" t="s">
        <v>94</v>
      </c>
      <c r="D397" s="205" t="s">
        <v>95</v>
      </c>
      <c r="E397" s="206" t="s">
        <v>96</v>
      </c>
      <c r="F397" s="207">
        <v>71.022000000000006</v>
      </c>
      <c r="H397" s="32"/>
    </row>
    <row r="398" spans="2:8" s="1" customFormat="1" ht="16.899999999999999" customHeight="1">
      <c r="B398" s="32"/>
      <c r="C398" s="208" t="s">
        <v>1</v>
      </c>
      <c r="D398" s="208" t="s">
        <v>404</v>
      </c>
      <c r="E398" s="17" t="s">
        <v>1</v>
      </c>
      <c r="F398" s="209">
        <v>106.59</v>
      </c>
      <c r="H398" s="32"/>
    </row>
    <row r="399" spans="2:8" s="1" customFormat="1" ht="16.899999999999999" customHeight="1">
      <c r="B399" s="32"/>
      <c r="C399" s="208" t="s">
        <v>1</v>
      </c>
      <c r="D399" s="208" t="s">
        <v>405</v>
      </c>
      <c r="E399" s="17" t="s">
        <v>1</v>
      </c>
      <c r="F399" s="209">
        <v>-34.843000000000004</v>
      </c>
      <c r="H399" s="32"/>
    </row>
    <row r="400" spans="2:8" s="1" customFormat="1" ht="16.899999999999999" customHeight="1">
      <c r="B400" s="32"/>
      <c r="C400" s="208" t="s">
        <v>1</v>
      </c>
      <c r="D400" s="208" t="s">
        <v>406</v>
      </c>
      <c r="E400" s="17" t="s">
        <v>1</v>
      </c>
      <c r="F400" s="209">
        <v>-0.72499999999999998</v>
      </c>
      <c r="H400" s="32"/>
    </row>
    <row r="401" spans="2:8" s="1" customFormat="1" ht="16.899999999999999" customHeight="1">
      <c r="B401" s="32"/>
      <c r="C401" s="208" t="s">
        <v>94</v>
      </c>
      <c r="D401" s="208" t="s">
        <v>293</v>
      </c>
      <c r="E401" s="17" t="s">
        <v>1</v>
      </c>
      <c r="F401" s="209">
        <v>71.022000000000006</v>
      </c>
      <c r="H401" s="32"/>
    </row>
    <row r="402" spans="2:8" s="1" customFormat="1" ht="16.899999999999999" customHeight="1">
      <c r="B402" s="32"/>
      <c r="C402" s="210" t="s">
        <v>1468</v>
      </c>
      <c r="H402" s="32"/>
    </row>
    <row r="403" spans="2:8" s="1" customFormat="1" ht="16.899999999999999" customHeight="1">
      <c r="B403" s="32"/>
      <c r="C403" s="208" t="s">
        <v>401</v>
      </c>
      <c r="D403" s="208" t="s">
        <v>402</v>
      </c>
      <c r="E403" s="17" t="s">
        <v>96</v>
      </c>
      <c r="F403" s="209">
        <v>71.022000000000006</v>
      </c>
      <c r="H403" s="32"/>
    </row>
    <row r="404" spans="2:8" s="1" customFormat="1" ht="22.5">
      <c r="B404" s="32"/>
      <c r="C404" s="208" t="s">
        <v>408</v>
      </c>
      <c r="D404" s="208" t="s">
        <v>409</v>
      </c>
      <c r="E404" s="17" t="s">
        <v>96</v>
      </c>
      <c r="F404" s="209">
        <v>108.92400000000001</v>
      </c>
      <c r="H404" s="32"/>
    </row>
    <row r="405" spans="2:8" s="1" customFormat="1" ht="16.899999999999999" customHeight="1">
      <c r="B405" s="32"/>
      <c r="C405" s="208" t="s">
        <v>419</v>
      </c>
      <c r="D405" s="208" t="s">
        <v>420</v>
      </c>
      <c r="E405" s="17" t="s">
        <v>96</v>
      </c>
      <c r="F405" s="209">
        <v>54.173999999999999</v>
      </c>
      <c r="H405" s="32"/>
    </row>
    <row r="406" spans="2:8" s="1" customFormat="1" ht="16.899999999999999" customHeight="1">
      <c r="B406" s="32"/>
      <c r="C406" s="204" t="s">
        <v>144</v>
      </c>
      <c r="D406" s="205" t="s">
        <v>95</v>
      </c>
      <c r="E406" s="206" t="s">
        <v>96</v>
      </c>
      <c r="F406" s="207">
        <v>14.15</v>
      </c>
      <c r="H406" s="32"/>
    </row>
    <row r="407" spans="2:8" s="1" customFormat="1" ht="16.899999999999999" customHeight="1">
      <c r="B407" s="32"/>
      <c r="C407" s="208" t="s">
        <v>1</v>
      </c>
      <c r="D407" s="208" t="s">
        <v>539</v>
      </c>
      <c r="E407" s="17" t="s">
        <v>1</v>
      </c>
      <c r="F407" s="209">
        <v>20.701000000000001</v>
      </c>
      <c r="H407" s="32"/>
    </row>
    <row r="408" spans="2:8" s="1" customFormat="1" ht="16.899999999999999" customHeight="1">
      <c r="B408" s="32"/>
      <c r="C408" s="208" t="s">
        <v>1</v>
      </c>
      <c r="D408" s="208" t="s">
        <v>540</v>
      </c>
      <c r="E408" s="17" t="s">
        <v>1</v>
      </c>
      <c r="F408" s="209">
        <v>-6.5510000000000002</v>
      </c>
      <c r="H408" s="32"/>
    </row>
    <row r="409" spans="2:8" s="1" customFormat="1" ht="16.899999999999999" customHeight="1">
      <c r="B409" s="32"/>
      <c r="C409" s="208" t="s">
        <v>144</v>
      </c>
      <c r="D409" s="208" t="s">
        <v>293</v>
      </c>
      <c r="E409" s="17" t="s">
        <v>1</v>
      </c>
      <c r="F409" s="209">
        <v>14.15</v>
      </c>
      <c r="H409" s="32"/>
    </row>
    <row r="410" spans="2:8" s="1" customFormat="1" ht="16.899999999999999" customHeight="1">
      <c r="B410" s="32"/>
      <c r="C410" s="210" t="s">
        <v>1468</v>
      </c>
      <c r="H410" s="32"/>
    </row>
    <row r="411" spans="2:8" s="1" customFormat="1" ht="16.899999999999999" customHeight="1">
      <c r="B411" s="32"/>
      <c r="C411" s="208" t="s">
        <v>401</v>
      </c>
      <c r="D411" s="208" t="s">
        <v>402</v>
      </c>
      <c r="E411" s="17" t="s">
        <v>96</v>
      </c>
      <c r="F411" s="209">
        <v>14.15</v>
      </c>
      <c r="H411" s="32"/>
    </row>
    <row r="412" spans="2:8" s="1" customFormat="1" ht="22.5">
      <c r="B412" s="32"/>
      <c r="C412" s="208" t="s">
        <v>408</v>
      </c>
      <c r="D412" s="208" t="s">
        <v>409</v>
      </c>
      <c r="E412" s="17" t="s">
        <v>96</v>
      </c>
      <c r="F412" s="209">
        <v>34.850999999999999</v>
      </c>
      <c r="H412" s="32"/>
    </row>
    <row r="413" spans="2:8" s="1" customFormat="1" ht="16.899999999999999" customHeight="1">
      <c r="B413" s="32"/>
      <c r="C413" s="208" t="s">
        <v>419</v>
      </c>
      <c r="D413" s="208" t="s">
        <v>420</v>
      </c>
      <c r="E413" s="17" t="s">
        <v>96</v>
      </c>
      <c r="F413" s="209">
        <v>14.15</v>
      </c>
      <c r="H413" s="32"/>
    </row>
    <row r="414" spans="2:8" s="1" customFormat="1" ht="16.899999999999999" customHeight="1">
      <c r="B414" s="32"/>
      <c r="C414" s="204" t="s">
        <v>179</v>
      </c>
      <c r="D414" s="205" t="s">
        <v>95</v>
      </c>
      <c r="E414" s="206" t="s">
        <v>96</v>
      </c>
      <c r="F414" s="207">
        <v>13.784000000000001</v>
      </c>
      <c r="H414" s="32"/>
    </row>
    <row r="415" spans="2:8" s="1" customFormat="1" ht="16.899999999999999" customHeight="1">
      <c r="B415" s="32"/>
      <c r="C415" s="208" t="s">
        <v>1</v>
      </c>
      <c r="D415" s="208" t="s">
        <v>632</v>
      </c>
      <c r="E415" s="17" t="s">
        <v>1</v>
      </c>
      <c r="F415" s="209">
        <v>38.24</v>
      </c>
      <c r="H415" s="32"/>
    </row>
    <row r="416" spans="2:8" s="1" customFormat="1" ht="16.899999999999999" customHeight="1">
      <c r="B416" s="32"/>
      <c r="C416" s="208" t="s">
        <v>1</v>
      </c>
      <c r="D416" s="208" t="s">
        <v>633</v>
      </c>
      <c r="E416" s="17" t="s">
        <v>1</v>
      </c>
      <c r="F416" s="209">
        <v>-11.632999999999999</v>
      </c>
      <c r="H416" s="32"/>
    </row>
    <row r="417" spans="2:8" s="1" customFormat="1" ht="16.899999999999999" customHeight="1">
      <c r="B417" s="32"/>
      <c r="C417" s="208" t="s">
        <v>1</v>
      </c>
      <c r="D417" s="208" t="s">
        <v>634</v>
      </c>
      <c r="E417" s="17" t="s">
        <v>1</v>
      </c>
      <c r="F417" s="209">
        <v>-0.223</v>
      </c>
      <c r="H417" s="32"/>
    </row>
    <row r="418" spans="2:8" s="1" customFormat="1" ht="16.899999999999999" customHeight="1">
      <c r="B418" s="32"/>
      <c r="C418" s="208" t="s">
        <v>1</v>
      </c>
      <c r="D418" s="208" t="s">
        <v>635</v>
      </c>
      <c r="E418" s="17" t="s">
        <v>1</v>
      </c>
      <c r="F418" s="209">
        <v>-12.6</v>
      </c>
      <c r="H418" s="32"/>
    </row>
    <row r="419" spans="2:8" s="1" customFormat="1" ht="16.899999999999999" customHeight="1">
      <c r="B419" s="32"/>
      <c r="C419" s="208" t="s">
        <v>179</v>
      </c>
      <c r="D419" s="208" t="s">
        <v>293</v>
      </c>
      <c r="E419" s="17" t="s">
        <v>1</v>
      </c>
      <c r="F419" s="209">
        <v>13.784000000000001</v>
      </c>
      <c r="H419" s="32"/>
    </row>
    <row r="420" spans="2:8" s="1" customFormat="1" ht="16.899999999999999" customHeight="1">
      <c r="B420" s="32"/>
      <c r="C420" s="210" t="s">
        <v>1468</v>
      </c>
      <c r="H420" s="32"/>
    </row>
    <row r="421" spans="2:8" s="1" customFormat="1" ht="16.899999999999999" customHeight="1">
      <c r="B421" s="32"/>
      <c r="C421" s="208" t="s">
        <v>401</v>
      </c>
      <c r="D421" s="208" t="s">
        <v>402</v>
      </c>
      <c r="E421" s="17" t="s">
        <v>96</v>
      </c>
      <c r="F421" s="209">
        <v>13.784000000000001</v>
      </c>
      <c r="H421" s="32"/>
    </row>
    <row r="422" spans="2:8" s="1" customFormat="1" ht="22.5">
      <c r="B422" s="32"/>
      <c r="C422" s="208" t="s">
        <v>408</v>
      </c>
      <c r="D422" s="208" t="s">
        <v>409</v>
      </c>
      <c r="E422" s="17" t="s">
        <v>96</v>
      </c>
      <c r="F422" s="209">
        <v>52.024000000000001</v>
      </c>
      <c r="H422" s="32"/>
    </row>
    <row r="423" spans="2:8" s="1" customFormat="1" ht="16.899999999999999" customHeight="1">
      <c r="B423" s="32"/>
      <c r="C423" s="208" t="s">
        <v>419</v>
      </c>
      <c r="D423" s="208" t="s">
        <v>420</v>
      </c>
      <c r="E423" s="17" t="s">
        <v>96</v>
      </c>
      <c r="F423" s="209">
        <v>13.784000000000001</v>
      </c>
      <c r="H423" s="32"/>
    </row>
    <row r="424" spans="2:8" s="1" customFormat="1" ht="16.899999999999999" customHeight="1">
      <c r="B424" s="32"/>
      <c r="C424" s="204" t="s">
        <v>157</v>
      </c>
      <c r="D424" s="205" t="s">
        <v>95</v>
      </c>
      <c r="E424" s="206" t="s">
        <v>96</v>
      </c>
      <c r="F424" s="207">
        <v>45.104999999999997</v>
      </c>
      <c r="H424" s="32"/>
    </row>
    <row r="425" spans="2:8" s="1" customFormat="1" ht="16.899999999999999" customHeight="1">
      <c r="B425" s="32"/>
      <c r="C425" s="208" t="s">
        <v>1</v>
      </c>
      <c r="D425" s="208" t="s">
        <v>713</v>
      </c>
      <c r="E425" s="17" t="s">
        <v>1</v>
      </c>
      <c r="F425" s="209">
        <v>49.567</v>
      </c>
      <c r="H425" s="32"/>
    </row>
    <row r="426" spans="2:8" s="1" customFormat="1" ht="16.899999999999999" customHeight="1">
      <c r="B426" s="32"/>
      <c r="C426" s="208" t="s">
        <v>1</v>
      </c>
      <c r="D426" s="208" t="s">
        <v>714</v>
      </c>
      <c r="E426" s="17" t="s">
        <v>1</v>
      </c>
      <c r="F426" s="209">
        <v>-4.8049999999999997</v>
      </c>
      <c r="H426" s="32"/>
    </row>
    <row r="427" spans="2:8" s="1" customFormat="1" ht="16.899999999999999" customHeight="1">
      <c r="B427" s="32"/>
      <c r="C427" s="208" t="s">
        <v>1</v>
      </c>
      <c r="D427" s="208" t="s">
        <v>715</v>
      </c>
      <c r="E427" s="17" t="s">
        <v>1</v>
      </c>
      <c r="F427" s="209">
        <v>0.34300000000000003</v>
      </c>
      <c r="H427" s="32"/>
    </row>
    <row r="428" spans="2:8" s="1" customFormat="1" ht="16.899999999999999" customHeight="1">
      <c r="B428" s="32"/>
      <c r="C428" s="208" t="s">
        <v>157</v>
      </c>
      <c r="D428" s="208" t="s">
        <v>293</v>
      </c>
      <c r="E428" s="17" t="s">
        <v>1</v>
      </c>
      <c r="F428" s="209">
        <v>45.104999999999997</v>
      </c>
      <c r="H428" s="32"/>
    </row>
    <row r="429" spans="2:8" s="1" customFormat="1" ht="16.899999999999999" customHeight="1">
      <c r="B429" s="32"/>
      <c r="C429" s="210" t="s">
        <v>1468</v>
      </c>
      <c r="H429" s="32"/>
    </row>
    <row r="430" spans="2:8" s="1" customFormat="1" ht="16.899999999999999" customHeight="1">
      <c r="B430" s="32"/>
      <c r="C430" s="208" t="s">
        <v>401</v>
      </c>
      <c r="D430" s="208" t="s">
        <v>402</v>
      </c>
      <c r="E430" s="17" t="s">
        <v>96</v>
      </c>
      <c r="F430" s="209">
        <v>45.104999999999997</v>
      </c>
      <c r="H430" s="32"/>
    </row>
    <row r="431" spans="2:8" s="1" customFormat="1" ht="22.5">
      <c r="B431" s="32"/>
      <c r="C431" s="208" t="s">
        <v>408</v>
      </c>
      <c r="D431" s="208" t="s">
        <v>409</v>
      </c>
      <c r="E431" s="17" t="s">
        <v>96</v>
      </c>
      <c r="F431" s="209">
        <v>94.671999999999997</v>
      </c>
      <c r="H431" s="32"/>
    </row>
    <row r="432" spans="2:8" s="1" customFormat="1" ht="16.899999999999999" customHeight="1">
      <c r="B432" s="32"/>
      <c r="C432" s="208" t="s">
        <v>419</v>
      </c>
      <c r="D432" s="208" t="s">
        <v>420</v>
      </c>
      <c r="E432" s="17" t="s">
        <v>96</v>
      </c>
      <c r="F432" s="209">
        <v>45.104999999999997</v>
      </c>
      <c r="H432" s="32"/>
    </row>
    <row r="433" spans="2:8" s="1" customFormat="1" ht="16.899999999999999" customHeight="1">
      <c r="B433" s="32"/>
      <c r="C433" s="204" t="s">
        <v>215</v>
      </c>
      <c r="D433" s="205" t="s">
        <v>216</v>
      </c>
      <c r="E433" s="206" t="s">
        <v>139</v>
      </c>
      <c r="F433" s="207">
        <v>4.4800000000000004</v>
      </c>
      <c r="H433" s="32"/>
    </row>
    <row r="434" spans="2:8" s="1" customFormat="1" ht="16.899999999999999" customHeight="1">
      <c r="B434" s="32"/>
      <c r="C434" s="208" t="s">
        <v>1</v>
      </c>
      <c r="D434" s="208" t="s">
        <v>458</v>
      </c>
      <c r="E434" s="17" t="s">
        <v>1</v>
      </c>
      <c r="F434" s="209">
        <v>0</v>
      </c>
      <c r="H434" s="32"/>
    </row>
    <row r="435" spans="2:8" s="1" customFormat="1" ht="16.899999999999999" customHeight="1">
      <c r="B435" s="32"/>
      <c r="C435" s="208" t="s">
        <v>1</v>
      </c>
      <c r="D435" s="208" t="s">
        <v>459</v>
      </c>
      <c r="E435" s="17" t="s">
        <v>1</v>
      </c>
      <c r="F435" s="209">
        <v>4.4800000000000004</v>
      </c>
      <c r="H435" s="32"/>
    </row>
    <row r="436" spans="2:8" s="1" customFormat="1" ht="16.899999999999999" customHeight="1">
      <c r="B436" s="32"/>
      <c r="C436" s="208" t="s">
        <v>215</v>
      </c>
      <c r="D436" s="208" t="s">
        <v>293</v>
      </c>
      <c r="E436" s="17" t="s">
        <v>1</v>
      </c>
      <c r="F436" s="209">
        <v>4.4800000000000004</v>
      </c>
      <c r="H436" s="32"/>
    </row>
    <row r="437" spans="2:8" s="1" customFormat="1" ht="16.899999999999999" customHeight="1">
      <c r="B437" s="32"/>
      <c r="C437" s="210" t="s">
        <v>1468</v>
      </c>
      <c r="H437" s="32"/>
    </row>
    <row r="438" spans="2:8" s="1" customFormat="1" ht="16.899999999999999" customHeight="1">
      <c r="B438" s="32"/>
      <c r="C438" s="208" t="s">
        <v>455</v>
      </c>
      <c r="D438" s="208" t="s">
        <v>456</v>
      </c>
      <c r="E438" s="17" t="s">
        <v>139</v>
      </c>
      <c r="F438" s="209">
        <v>4.4800000000000004</v>
      </c>
      <c r="H438" s="32"/>
    </row>
    <row r="439" spans="2:8" s="1" customFormat="1" ht="16.899999999999999" customHeight="1">
      <c r="B439" s="32"/>
      <c r="C439" s="208" t="s">
        <v>779</v>
      </c>
      <c r="D439" s="208" t="s">
        <v>780</v>
      </c>
      <c r="E439" s="17" t="s">
        <v>139</v>
      </c>
      <c r="F439" s="209">
        <v>4.4800000000000004</v>
      </c>
      <c r="H439" s="32"/>
    </row>
    <row r="440" spans="2:8" s="1" customFormat="1" ht="16.899999999999999" customHeight="1">
      <c r="B440" s="32"/>
      <c r="C440" s="208" t="s">
        <v>773</v>
      </c>
      <c r="D440" s="208" t="s">
        <v>774</v>
      </c>
      <c r="E440" s="17" t="s">
        <v>139</v>
      </c>
      <c r="F440" s="209">
        <v>4.4800000000000004</v>
      </c>
      <c r="H440" s="32"/>
    </row>
    <row r="441" spans="2:8" s="1" customFormat="1" ht="16.899999999999999" customHeight="1">
      <c r="B441" s="32"/>
      <c r="C441" s="208" t="s">
        <v>813</v>
      </c>
      <c r="D441" s="208" t="s">
        <v>814</v>
      </c>
      <c r="E441" s="17" t="s">
        <v>139</v>
      </c>
      <c r="F441" s="209">
        <v>4.4800000000000004</v>
      </c>
      <c r="H441" s="32"/>
    </row>
    <row r="442" spans="2:8" s="1" customFormat="1" ht="16.899999999999999" customHeight="1">
      <c r="B442" s="32"/>
      <c r="C442" s="204" t="s">
        <v>102</v>
      </c>
      <c r="D442" s="205" t="s">
        <v>103</v>
      </c>
      <c r="E442" s="206" t="s">
        <v>104</v>
      </c>
      <c r="F442" s="207">
        <v>9.6</v>
      </c>
      <c r="H442" s="32"/>
    </row>
    <row r="443" spans="2:8" s="1" customFormat="1" ht="16.899999999999999" customHeight="1">
      <c r="B443" s="32"/>
      <c r="C443" s="208" t="s">
        <v>102</v>
      </c>
      <c r="D443" s="208" t="s">
        <v>342</v>
      </c>
      <c r="E443" s="17" t="s">
        <v>1</v>
      </c>
      <c r="F443" s="209">
        <v>9.6</v>
      </c>
      <c r="H443" s="32"/>
    </row>
    <row r="444" spans="2:8" s="1" customFormat="1" ht="16.899999999999999" customHeight="1">
      <c r="B444" s="32"/>
      <c r="C444" s="210" t="s">
        <v>1468</v>
      </c>
      <c r="H444" s="32"/>
    </row>
    <row r="445" spans="2:8" s="1" customFormat="1" ht="16.899999999999999" customHeight="1">
      <c r="B445" s="32"/>
      <c r="C445" s="208" t="s">
        <v>339</v>
      </c>
      <c r="D445" s="208" t="s">
        <v>340</v>
      </c>
      <c r="E445" s="17" t="s">
        <v>104</v>
      </c>
      <c r="F445" s="209">
        <v>9.6</v>
      </c>
      <c r="H445" s="32"/>
    </row>
    <row r="446" spans="2:8" s="1" customFormat="1" ht="16.899999999999999" customHeight="1">
      <c r="B446" s="32"/>
      <c r="C446" s="208" t="s">
        <v>344</v>
      </c>
      <c r="D446" s="208" t="s">
        <v>345</v>
      </c>
      <c r="E446" s="17" t="s">
        <v>104</v>
      </c>
      <c r="F446" s="209">
        <v>9.6</v>
      </c>
      <c r="H446" s="32"/>
    </row>
    <row r="447" spans="2:8" s="1" customFormat="1" ht="16.899999999999999" customHeight="1">
      <c r="B447" s="32"/>
      <c r="C447" s="204" t="s">
        <v>129</v>
      </c>
      <c r="D447" s="205" t="s">
        <v>103</v>
      </c>
      <c r="E447" s="206" t="s">
        <v>104</v>
      </c>
      <c r="F447" s="207">
        <v>20</v>
      </c>
      <c r="H447" s="32"/>
    </row>
    <row r="448" spans="2:8" s="1" customFormat="1" ht="16.899999999999999" customHeight="1">
      <c r="B448" s="32"/>
      <c r="C448" s="208" t="s">
        <v>129</v>
      </c>
      <c r="D448" s="208" t="s">
        <v>484</v>
      </c>
      <c r="E448" s="17" t="s">
        <v>1</v>
      </c>
      <c r="F448" s="209">
        <v>20</v>
      </c>
      <c r="H448" s="32"/>
    </row>
    <row r="449" spans="2:8" s="1" customFormat="1" ht="16.899999999999999" customHeight="1">
      <c r="B449" s="32"/>
      <c r="C449" s="210" t="s">
        <v>1468</v>
      </c>
      <c r="H449" s="32"/>
    </row>
    <row r="450" spans="2:8" s="1" customFormat="1" ht="16.899999999999999" customHeight="1">
      <c r="B450" s="32"/>
      <c r="C450" s="208" t="s">
        <v>339</v>
      </c>
      <c r="D450" s="208" t="s">
        <v>340</v>
      </c>
      <c r="E450" s="17" t="s">
        <v>104</v>
      </c>
      <c r="F450" s="209">
        <v>20</v>
      </c>
      <c r="H450" s="32"/>
    </row>
    <row r="451" spans="2:8" s="1" customFormat="1" ht="16.899999999999999" customHeight="1">
      <c r="B451" s="32"/>
      <c r="C451" s="208" t="s">
        <v>344</v>
      </c>
      <c r="D451" s="208" t="s">
        <v>345</v>
      </c>
      <c r="E451" s="17" t="s">
        <v>104</v>
      </c>
      <c r="F451" s="209">
        <v>20</v>
      </c>
      <c r="H451" s="32"/>
    </row>
    <row r="452" spans="2:8" s="1" customFormat="1" ht="16.899999999999999" customHeight="1">
      <c r="B452" s="32"/>
      <c r="C452" s="204" t="s">
        <v>164</v>
      </c>
      <c r="D452" s="205" t="s">
        <v>103</v>
      </c>
      <c r="E452" s="206" t="s">
        <v>104</v>
      </c>
      <c r="F452" s="207">
        <v>4.4000000000000004</v>
      </c>
      <c r="H452" s="32"/>
    </row>
    <row r="453" spans="2:8" s="1" customFormat="1" ht="16.899999999999999" customHeight="1">
      <c r="B453" s="32"/>
      <c r="C453" s="208" t="s">
        <v>164</v>
      </c>
      <c r="D453" s="208" t="s">
        <v>593</v>
      </c>
      <c r="E453" s="17" t="s">
        <v>1</v>
      </c>
      <c r="F453" s="209">
        <v>4.4000000000000004</v>
      </c>
      <c r="H453" s="32"/>
    </row>
    <row r="454" spans="2:8" s="1" customFormat="1" ht="16.899999999999999" customHeight="1">
      <c r="B454" s="32"/>
      <c r="C454" s="210" t="s">
        <v>1468</v>
      </c>
      <c r="H454" s="32"/>
    </row>
    <row r="455" spans="2:8" s="1" customFormat="1" ht="16.899999999999999" customHeight="1">
      <c r="B455" s="32"/>
      <c r="C455" s="208" t="s">
        <v>339</v>
      </c>
      <c r="D455" s="208" t="s">
        <v>340</v>
      </c>
      <c r="E455" s="17" t="s">
        <v>104</v>
      </c>
      <c r="F455" s="209">
        <v>4.4000000000000004</v>
      </c>
      <c r="H455" s="32"/>
    </row>
    <row r="456" spans="2:8" s="1" customFormat="1" ht="16.899999999999999" customHeight="1">
      <c r="B456" s="32"/>
      <c r="C456" s="208" t="s">
        <v>344</v>
      </c>
      <c r="D456" s="208" t="s">
        <v>345</v>
      </c>
      <c r="E456" s="17" t="s">
        <v>104</v>
      </c>
      <c r="F456" s="209">
        <v>4.4000000000000004</v>
      </c>
      <c r="H456" s="32"/>
    </row>
    <row r="457" spans="2:8" s="1" customFormat="1" ht="16.899999999999999" customHeight="1">
      <c r="B457" s="32"/>
      <c r="C457" s="204" t="s">
        <v>224</v>
      </c>
      <c r="D457" s="205" t="s">
        <v>103</v>
      </c>
      <c r="E457" s="206" t="s">
        <v>104</v>
      </c>
      <c r="F457" s="207">
        <v>4.4000000000000004</v>
      </c>
      <c r="H457" s="32"/>
    </row>
    <row r="458" spans="2:8" s="1" customFormat="1" ht="16.899999999999999" customHeight="1">
      <c r="B458" s="32"/>
      <c r="C458" s="208" t="s">
        <v>224</v>
      </c>
      <c r="D458" s="208" t="s">
        <v>593</v>
      </c>
      <c r="E458" s="17" t="s">
        <v>1</v>
      </c>
      <c r="F458" s="209">
        <v>4.4000000000000004</v>
      </c>
      <c r="H458" s="32"/>
    </row>
    <row r="459" spans="2:8" s="1" customFormat="1" ht="16.899999999999999" customHeight="1">
      <c r="B459" s="32"/>
      <c r="C459" s="210" t="s">
        <v>1468</v>
      </c>
      <c r="H459" s="32"/>
    </row>
    <row r="460" spans="2:8" s="1" customFormat="1" ht="16.899999999999999" customHeight="1">
      <c r="B460" s="32"/>
      <c r="C460" s="208" t="s">
        <v>339</v>
      </c>
      <c r="D460" s="208" t="s">
        <v>340</v>
      </c>
      <c r="E460" s="17" t="s">
        <v>104</v>
      </c>
      <c r="F460" s="209">
        <v>4.4000000000000004</v>
      </c>
      <c r="H460" s="32"/>
    </row>
    <row r="461" spans="2:8" s="1" customFormat="1" ht="16.899999999999999" customHeight="1">
      <c r="B461" s="32"/>
      <c r="C461" s="208" t="s">
        <v>344</v>
      </c>
      <c r="D461" s="208" t="s">
        <v>345</v>
      </c>
      <c r="E461" s="17" t="s">
        <v>104</v>
      </c>
      <c r="F461" s="209">
        <v>4.4000000000000004</v>
      </c>
      <c r="H461" s="32"/>
    </row>
    <row r="462" spans="2:8" s="1" customFormat="1" ht="26.45" customHeight="1">
      <c r="B462" s="32"/>
      <c r="C462" s="203" t="s">
        <v>1469</v>
      </c>
      <c r="D462" s="203" t="s">
        <v>92</v>
      </c>
      <c r="H462" s="32"/>
    </row>
    <row r="463" spans="2:8" s="1" customFormat="1" ht="16.899999999999999" customHeight="1">
      <c r="B463" s="32"/>
      <c r="C463" s="204" t="s">
        <v>131</v>
      </c>
      <c r="D463" s="205" t="s">
        <v>132</v>
      </c>
      <c r="E463" s="206" t="s">
        <v>96</v>
      </c>
      <c r="F463" s="207">
        <v>9.24</v>
      </c>
      <c r="H463" s="32"/>
    </row>
    <row r="464" spans="2:8" s="1" customFormat="1" ht="16.899999999999999" customHeight="1">
      <c r="B464" s="32"/>
      <c r="C464" s="208" t="s">
        <v>1</v>
      </c>
      <c r="D464" s="208" t="s">
        <v>600</v>
      </c>
      <c r="E464" s="17" t="s">
        <v>1</v>
      </c>
      <c r="F464" s="209">
        <v>0</v>
      </c>
      <c r="H464" s="32"/>
    </row>
    <row r="465" spans="2:8" s="1" customFormat="1" ht="22.5">
      <c r="B465" s="32"/>
      <c r="C465" s="208" t="s">
        <v>1</v>
      </c>
      <c r="D465" s="208" t="s">
        <v>1328</v>
      </c>
      <c r="E465" s="17" t="s">
        <v>1</v>
      </c>
      <c r="F465" s="209">
        <v>5.32</v>
      </c>
      <c r="H465" s="32"/>
    </row>
    <row r="466" spans="2:8" s="1" customFormat="1" ht="22.5">
      <c r="B466" s="32"/>
      <c r="C466" s="208" t="s">
        <v>1</v>
      </c>
      <c r="D466" s="208" t="s">
        <v>1329</v>
      </c>
      <c r="E466" s="17" t="s">
        <v>1</v>
      </c>
      <c r="F466" s="209">
        <v>3.92</v>
      </c>
      <c r="H466" s="32"/>
    </row>
    <row r="467" spans="2:8" s="1" customFormat="1" ht="16.899999999999999" customHeight="1">
      <c r="B467" s="32"/>
      <c r="C467" s="208" t="s">
        <v>131</v>
      </c>
      <c r="D467" s="208" t="s">
        <v>293</v>
      </c>
      <c r="E467" s="17" t="s">
        <v>1</v>
      </c>
      <c r="F467" s="209">
        <v>9.24</v>
      </c>
      <c r="H467" s="32"/>
    </row>
    <row r="468" spans="2:8" s="1" customFormat="1" ht="16.899999999999999" customHeight="1">
      <c r="B468" s="32"/>
      <c r="C468" s="210" t="s">
        <v>1468</v>
      </c>
      <c r="H468" s="32"/>
    </row>
    <row r="469" spans="2:8" s="1" customFormat="1" ht="16.899999999999999" customHeight="1">
      <c r="B469" s="32"/>
      <c r="C469" s="208" t="s">
        <v>488</v>
      </c>
      <c r="D469" s="208" t="s">
        <v>489</v>
      </c>
      <c r="E469" s="17" t="s">
        <v>96</v>
      </c>
      <c r="F469" s="209">
        <v>9.24</v>
      </c>
      <c r="H469" s="32"/>
    </row>
    <row r="470" spans="2:8" s="1" customFormat="1" ht="16.899999999999999" customHeight="1">
      <c r="B470" s="32"/>
      <c r="C470" s="208" t="s">
        <v>401</v>
      </c>
      <c r="D470" s="208" t="s">
        <v>402</v>
      </c>
      <c r="E470" s="17" t="s">
        <v>96</v>
      </c>
      <c r="F470" s="209">
        <v>20.984999999999999</v>
      </c>
      <c r="H470" s="32"/>
    </row>
    <row r="471" spans="2:8" s="1" customFormat="1" ht="16.899999999999999" customHeight="1">
      <c r="B471" s="32"/>
      <c r="C471" s="204" t="s">
        <v>116</v>
      </c>
      <c r="D471" s="205" t="s">
        <v>117</v>
      </c>
      <c r="E471" s="206" t="s">
        <v>96</v>
      </c>
      <c r="F471" s="207">
        <v>4</v>
      </c>
      <c r="H471" s="32"/>
    </row>
    <row r="472" spans="2:8" s="1" customFormat="1" ht="16.899999999999999" customHeight="1">
      <c r="B472" s="32"/>
      <c r="C472" s="208" t="s">
        <v>1</v>
      </c>
      <c r="D472" s="208" t="s">
        <v>1288</v>
      </c>
      <c r="E472" s="17" t="s">
        <v>1</v>
      </c>
      <c r="F472" s="209">
        <v>4</v>
      </c>
      <c r="H472" s="32"/>
    </row>
    <row r="473" spans="2:8" s="1" customFormat="1" ht="16.899999999999999" customHeight="1">
      <c r="B473" s="32"/>
      <c r="C473" s="208" t="s">
        <v>116</v>
      </c>
      <c r="D473" s="208" t="s">
        <v>293</v>
      </c>
      <c r="E473" s="17" t="s">
        <v>1</v>
      </c>
      <c r="F473" s="209">
        <v>4</v>
      </c>
      <c r="H473" s="32"/>
    </row>
    <row r="474" spans="2:8" s="1" customFormat="1" ht="16.899999999999999" customHeight="1">
      <c r="B474" s="32"/>
      <c r="C474" s="210" t="s">
        <v>1468</v>
      </c>
      <c r="H474" s="32"/>
    </row>
    <row r="475" spans="2:8" s="1" customFormat="1" ht="16.899999999999999" customHeight="1">
      <c r="B475" s="32"/>
      <c r="C475" s="208" t="s">
        <v>381</v>
      </c>
      <c r="D475" s="208" t="s">
        <v>382</v>
      </c>
      <c r="E475" s="17" t="s">
        <v>96</v>
      </c>
      <c r="F475" s="209">
        <v>4</v>
      </c>
      <c r="H475" s="32"/>
    </row>
    <row r="476" spans="2:8" s="1" customFormat="1" ht="16.899999999999999" customHeight="1">
      <c r="B476" s="32"/>
      <c r="C476" s="208" t="s">
        <v>401</v>
      </c>
      <c r="D476" s="208" t="s">
        <v>402</v>
      </c>
      <c r="E476" s="17" t="s">
        <v>96</v>
      </c>
      <c r="F476" s="209">
        <v>20.713000000000001</v>
      </c>
      <c r="H476" s="32"/>
    </row>
    <row r="477" spans="2:8" s="1" customFormat="1" ht="16.899999999999999" customHeight="1">
      <c r="B477" s="32"/>
      <c r="C477" s="204" t="s">
        <v>192</v>
      </c>
      <c r="D477" s="205" t="s">
        <v>117</v>
      </c>
      <c r="E477" s="206" t="s">
        <v>96</v>
      </c>
      <c r="F477" s="207">
        <v>0.92400000000000004</v>
      </c>
      <c r="H477" s="32"/>
    </row>
    <row r="478" spans="2:8" s="1" customFormat="1" ht="16.899999999999999" customHeight="1">
      <c r="B478" s="32"/>
      <c r="C478" s="208" t="s">
        <v>1</v>
      </c>
      <c r="D478" s="208" t="s">
        <v>1343</v>
      </c>
      <c r="E478" s="17" t="s">
        <v>1</v>
      </c>
      <c r="F478" s="209">
        <v>0.53200000000000003</v>
      </c>
      <c r="H478" s="32"/>
    </row>
    <row r="479" spans="2:8" s="1" customFormat="1" ht="16.899999999999999" customHeight="1">
      <c r="B479" s="32"/>
      <c r="C479" s="208" t="s">
        <v>1</v>
      </c>
      <c r="D479" s="208" t="s">
        <v>1344</v>
      </c>
      <c r="E479" s="17" t="s">
        <v>1</v>
      </c>
      <c r="F479" s="209">
        <v>0.39200000000000002</v>
      </c>
      <c r="H479" s="32"/>
    </row>
    <row r="480" spans="2:8" s="1" customFormat="1" ht="16.899999999999999" customHeight="1">
      <c r="B480" s="32"/>
      <c r="C480" s="208" t="s">
        <v>192</v>
      </c>
      <c r="D480" s="208" t="s">
        <v>293</v>
      </c>
      <c r="E480" s="17" t="s">
        <v>1</v>
      </c>
      <c r="F480" s="209">
        <v>0.92400000000000004</v>
      </c>
      <c r="H480" s="32"/>
    </row>
    <row r="481" spans="2:8" s="1" customFormat="1" ht="16.899999999999999" customHeight="1">
      <c r="B481" s="32"/>
      <c r="C481" s="210" t="s">
        <v>1468</v>
      </c>
      <c r="H481" s="32"/>
    </row>
    <row r="482" spans="2:8" s="1" customFormat="1" ht="16.899999999999999" customHeight="1">
      <c r="B482" s="32"/>
      <c r="C482" s="208" t="s">
        <v>381</v>
      </c>
      <c r="D482" s="208" t="s">
        <v>382</v>
      </c>
      <c r="E482" s="17" t="s">
        <v>96</v>
      </c>
      <c r="F482" s="209">
        <v>0.92400000000000004</v>
      </c>
      <c r="H482" s="32"/>
    </row>
    <row r="483" spans="2:8" s="1" customFormat="1" ht="16.899999999999999" customHeight="1">
      <c r="B483" s="32"/>
      <c r="C483" s="208" t="s">
        <v>401</v>
      </c>
      <c r="D483" s="208" t="s">
        <v>402</v>
      </c>
      <c r="E483" s="17" t="s">
        <v>96</v>
      </c>
      <c r="F483" s="209">
        <v>20.984999999999999</v>
      </c>
      <c r="H483" s="32"/>
    </row>
    <row r="484" spans="2:8" s="1" customFormat="1" ht="16.899999999999999" customHeight="1">
      <c r="B484" s="32"/>
      <c r="C484" s="204" t="s">
        <v>204</v>
      </c>
      <c r="D484" s="205" t="s">
        <v>205</v>
      </c>
      <c r="E484" s="206" t="s">
        <v>202</v>
      </c>
      <c r="F484" s="207">
        <v>8.32</v>
      </c>
      <c r="H484" s="32"/>
    </row>
    <row r="485" spans="2:8" s="1" customFormat="1" ht="16.899999999999999" customHeight="1">
      <c r="B485" s="32"/>
      <c r="C485" s="208" t="s">
        <v>204</v>
      </c>
      <c r="D485" s="208" t="s">
        <v>1378</v>
      </c>
      <c r="E485" s="17" t="s">
        <v>1</v>
      </c>
      <c r="F485" s="209">
        <v>8.32</v>
      </c>
      <c r="H485" s="32"/>
    </row>
    <row r="486" spans="2:8" s="1" customFormat="1" ht="16.899999999999999" customHeight="1">
      <c r="B486" s="32"/>
      <c r="C486" s="210" t="s">
        <v>1468</v>
      </c>
      <c r="H486" s="32"/>
    </row>
    <row r="487" spans="2:8" s="1" customFormat="1" ht="16.899999999999999" customHeight="1">
      <c r="B487" s="32"/>
      <c r="C487" s="208" t="s">
        <v>819</v>
      </c>
      <c r="D487" s="208" t="s">
        <v>820</v>
      </c>
      <c r="E487" s="17" t="s">
        <v>202</v>
      </c>
      <c r="F487" s="209">
        <v>36.454999999999998</v>
      </c>
      <c r="H487" s="32"/>
    </row>
    <row r="488" spans="2:8" s="1" customFormat="1" ht="16.899999999999999" customHeight="1">
      <c r="B488" s="32"/>
      <c r="C488" s="208" t="s">
        <v>825</v>
      </c>
      <c r="D488" s="208" t="s">
        <v>826</v>
      </c>
      <c r="E488" s="17" t="s">
        <v>202</v>
      </c>
      <c r="F488" s="209">
        <v>692.64499999999998</v>
      </c>
      <c r="H488" s="32"/>
    </row>
    <row r="489" spans="2:8" s="1" customFormat="1" ht="22.5">
      <c r="B489" s="32"/>
      <c r="C489" s="208" t="s">
        <v>835</v>
      </c>
      <c r="D489" s="208" t="s">
        <v>836</v>
      </c>
      <c r="E489" s="17" t="s">
        <v>202</v>
      </c>
      <c r="F489" s="209">
        <v>8.32</v>
      </c>
      <c r="H489" s="32"/>
    </row>
    <row r="490" spans="2:8" s="1" customFormat="1" ht="16.899999999999999" customHeight="1">
      <c r="B490" s="32"/>
      <c r="C490" s="204" t="s">
        <v>207</v>
      </c>
      <c r="D490" s="205" t="s">
        <v>208</v>
      </c>
      <c r="E490" s="206" t="s">
        <v>202</v>
      </c>
      <c r="F490" s="207">
        <v>5.5350000000000001</v>
      </c>
      <c r="H490" s="32"/>
    </row>
    <row r="491" spans="2:8" s="1" customFormat="1" ht="16.899999999999999" customHeight="1">
      <c r="B491" s="32"/>
      <c r="C491" s="208" t="s">
        <v>207</v>
      </c>
      <c r="D491" s="208" t="s">
        <v>1243</v>
      </c>
      <c r="E491" s="17" t="s">
        <v>1</v>
      </c>
      <c r="F491" s="209">
        <v>5.5350000000000001</v>
      </c>
      <c r="H491" s="32"/>
    </row>
    <row r="492" spans="2:8" s="1" customFormat="1" ht="16.899999999999999" customHeight="1">
      <c r="B492" s="32"/>
      <c r="C492" s="210" t="s">
        <v>1468</v>
      </c>
      <c r="H492" s="32"/>
    </row>
    <row r="493" spans="2:8" s="1" customFormat="1" ht="16.899999999999999" customHeight="1">
      <c r="B493" s="32"/>
      <c r="C493" s="208" t="s">
        <v>819</v>
      </c>
      <c r="D493" s="208" t="s">
        <v>820</v>
      </c>
      <c r="E493" s="17" t="s">
        <v>202</v>
      </c>
      <c r="F493" s="209">
        <v>36.454999999999998</v>
      </c>
      <c r="H493" s="32"/>
    </row>
    <row r="494" spans="2:8" s="1" customFormat="1" ht="16.899999999999999" customHeight="1">
      <c r="B494" s="32"/>
      <c r="C494" s="208" t="s">
        <v>825</v>
      </c>
      <c r="D494" s="208" t="s">
        <v>826</v>
      </c>
      <c r="E494" s="17" t="s">
        <v>202</v>
      </c>
      <c r="F494" s="209">
        <v>692.64499999999998</v>
      </c>
      <c r="H494" s="32"/>
    </row>
    <row r="495" spans="2:8" s="1" customFormat="1" ht="22.5">
      <c r="B495" s="32"/>
      <c r="C495" s="208" t="s">
        <v>831</v>
      </c>
      <c r="D495" s="208" t="s">
        <v>832</v>
      </c>
      <c r="E495" s="17" t="s">
        <v>202</v>
      </c>
      <c r="F495" s="209">
        <v>5.5350000000000001</v>
      </c>
      <c r="H495" s="32"/>
    </row>
    <row r="496" spans="2:8" s="1" customFormat="1" ht="16.899999999999999" customHeight="1">
      <c r="B496" s="32"/>
      <c r="C496" s="204" t="s">
        <v>120</v>
      </c>
      <c r="D496" s="205" t="s">
        <v>121</v>
      </c>
      <c r="E496" s="206" t="s">
        <v>96</v>
      </c>
      <c r="F496" s="207">
        <v>11.358000000000001</v>
      </c>
      <c r="H496" s="32"/>
    </row>
    <row r="497" spans="2:8" s="1" customFormat="1" ht="16.899999999999999" customHeight="1">
      <c r="B497" s="32"/>
      <c r="C497" s="208" t="s">
        <v>1</v>
      </c>
      <c r="D497" s="208" t="s">
        <v>1290</v>
      </c>
      <c r="E497" s="17" t="s">
        <v>1</v>
      </c>
      <c r="F497" s="209">
        <v>11.6</v>
      </c>
      <c r="H497" s="32"/>
    </row>
    <row r="498" spans="2:8" s="1" customFormat="1" ht="16.899999999999999" customHeight="1">
      <c r="B498" s="32"/>
      <c r="C498" s="208" t="s">
        <v>1</v>
      </c>
      <c r="D498" s="208" t="s">
        <v>393</v>
      </c>
      <c r="E498" s="17" t="s">
        <v>1</v>
      </c>
      <c r="F498" s="209">
        <v>0</v>
      </c>
      <c r="H498" s="32"/>
    </row>
    <row r="499" spans="2:8" s="1" customFormat="1" ht="16.899999999999999" customHeight="1">
      <c r="B499" s="32"/>
      <c r="C499" s="208" t="s">
        <v>1</v>
      </c>
      <c r="D499" s="208" t="s">
        <v>1291</v>
      </c>
      <c r="E499" s="17" t="s">
        <v>1</v>
      </c>
      <c r="F499" s="209">
        <v>-0.24199999999999999</v>
      </c>
      <c r="H499" s="32"/>
    </row>
    <row r="500" spans="2:8" s="1" customFormat="1" ht="16.899999999999999" customHeight="1">
      <c r="B500" s="32"/>
      <c r="C500" s="208" t="s">
        <v>120</v>
      </c>
      <c r="D500" s="208" t="s">
        <v>293</v>
      </c>
      <c r="E500" s="17" t="s">
        <v>1</v>
      </c>
      <c r="F500" s="209">
        <v>11.358000000000001</v>
      </c>
      <c r="H500" s="32"/>
    </row>
    <row r="501" spans="2:8" s="1" customFormat="1" ht="16.899999999999999" customHeight="1">
      <c r="B501" s="32"/>
      <c r="C501" s="210" t="s">
        <v>1468</v>
      </c>
      <c r="H501" s="32"/>
    </row>
    <row r="502" spans="2:8" s="1" customFormat="1" ht="16.899999999999999" customHeight="1">
      <c r="B502" s="32"/>
      <c r="C502" s="208" t="s">
        <v>388</v>
      </c>
      <c r="D502" s="208" t="s">
        <v>389</v>
      </c>
      <c r="E502" s="17" t="s">
        <v>96</v>
      </c>
      <c r="F502" s="209">
        <v>11.358000000000001</v>
      </c>
      <c r="H502" s="32"/>
    </row>
    <row r="503" spans="2:8" s="1" customFormat="1" ht="16.899999999999999" customHeight="1">
      <c r="B503" s="32"/>
      <c r="C503" s="208" t="s">
        <v>401</v>
      </c>
      <c r="D503" s="208" t="s">
        <v>402</v>
      </c>
      <c r="E503" s="17" t="s">
        <v>96</v>
      </c>
      <c r="F503" s="209">
        <v>20.713000000000001</v>
      </c>
      <c r="H503" s="32"/>
    </row>
    <row r="504" spans="2:8" s="1" customFormat="1" ht="16.899999999999999" customHeight="1">
      <c r="B504" s="32"/>
      <c r="C504" s="208" t="s">
        <v>396</v>
      </c>
      <c r="D504" s="208" t="s">
        <v>397</v>
      </c>
      <c r="E504" s="17" t="s">
        <v>202</v>
      </c>
      <c r="F504" s="209">
        <v>19.501999999999999</v>
      </c>
      <c r="H504" s="32"/>
    </row>
    <row r="505" spans="2:8" s="1" customFormat="1" ht="16.899999999999999" customHeight="1">
      <c r="B505" s="32"/>
      <c r="C505" s="204" t="s">
        <v>194</v>
      </c>
      <c r="D505" s="205" t="s">
        <v>121</v>
      </c>
      <c r="E505" s="206" t="s">
        <v>96</v>
      </c>
      <c r="F505" s="207">
        <v>2.31</v>
      </c>
      <c r="H505" s="32"/>
    </row>
    <row r="506" spans="2:8" s="1" customFormat="1" ht="16.899999999999999" customHeight="1">
      <c r="B506" s="32"/>
      <c r="C506" s="208" t="s">
        <v>1</v>
      </c>
      <c r="D506" s="208" t="s">
        <v>1346</v>
      </c>
      <c r="E506" s="17" t="s">
        <v>1</v>
      </c>
      <c r="F506" s="209">
        <v>1.33</v>
      </c>
      <c r="H506" s="32"/>
    </row>
    <row r="507" spans="2:8" s="1" customFormat="1" ht="22.5">
      <c r="B507" s="32"/>
      <c r="C507" s="208" t="s">
        <v>1</v>
      </c>
      <c r="D507" s="208" t="s">
        <v>1347</v>
      </c>
      <c r="E507" s="17" t="s">
        <v>1</v>
      </c>
      <c r="F507" s="209">
        <v>0.98</v>
      </c>
      <c r="H507" s="32"/>
    </row>
    <row r="508" spans="2:8" s="1" customFormat="1" ht="16.899999999999999" customHeight="1">
      <c r="B508" s="32"/>
      <c r="C508" s="208" t="s">
        <v>194</v>
      </c>
      <c r="D508" s="208" t="s">
        <v>293</v>
      </c>
      <c r="E508" s="17" t="s">
        <v>1</v>
      </c>
      <c r="F508" s="209">
        <v>2.31</v>
      </c>
      <c r="H508" s="32"/>
    </row>
    <row r="509" spans="2:8" s="1" customFormat="1" ht="16.899999999999999" customHeight="1">
      <c r="B509" s="32"/>
      <c r="C509" s="210" t="s">
        <v>1468</v>
      </c>
      <c r="H509" s="32"/>
    </row>
    <row r="510" spans="2:8" s="1" customFormat="1" ht="16.899999999999999" customHeight="1">
      <c r="B510" s="32"/>
      <c r="C510" s="208" t="s">
        <v>388</v>
      </c>
      <c r="D510" s="208" t="s">
        <v>389</v>
      </c>
      <c r="E510" s="17" t="s">
        <v>96</v>
      </c>
      <c r="F510" s="209">
        <v>2.31</v>
      </c>
      <c r="H510" s="32"/>
    </row>
    <row r="511" spans="2:8" s="1" customFormat="1" ht="16.899999999999999" customHeight="1">
      <c r="B511" s="32"/>
      <c r="C511" s="208" t="s">
        <v>401</v>
      </c>
      <c r="D511" s="208" t="s">
        <v>402</v>
      </c>
      <c r="E511" s="17" t="s">
        <v>96</v>
      </c>
      <c r="F511" s="209">
        <v>20.984999999999999</v>
      </c>
      <c r="H511" s="32"/>
    </row>
    <row r="512" spans="2:8" s="1" customFormat="1" ht="16.899999999999999" customHeight="1">
      <c r="B512" s="32"/>
      <c r="C512" s="208" t="s">
        <v>396</v>
      </c>
      <c r="D512" s="208" t="s">
        <v>397</v>
      </c>
      <c r="E512" s="17" t="s">
        <v>202</v>
      </c>
      <c r="F512" s="209">
        <v>3.9660000000000002</v>
      </c>
      <c r="H512" s="32"/>
    </row>
    <row r="513" spans="2:8" s="1" customFormat="1" ht="16.899999999999999" customHeight="1">
      <c r="B513" s="32"/>
      <c r="C513" s="204" t="s">
        <v>200</v>
      </c>
      <c r="D513" s="205" t="s">
        <v>201</v>
      </c>
      <c r="E513" s="206" t="s">
        <v>202</v>
      </c>
      <c r="F513" s="207">
        <v>22.6</v>
      </c>
      <c r="H513" s="32"/>
    </row>
    <row r="514" spans="2:8" s="1" customFormat="1" ht="16.899999999999999" customHeight="1">
      <c r="B514" s="32"/>
      <c r="C514" s="208" t="s">
        <v>200</v>
      </c>
      <c r="D514" s="208" t="s">
        <v>1377</v>
      </c>
      <c r="E514" s="17" t="s">
        <v>1</v>
      </c>
      <c r="F514" s="209">
        <v>22.6</v>
      </c>
      <c r="H514" s="32"/>
    </row>
    <row r="515" spans="2:8" s="1" customFormat="1" ht="16.899999999999999" customHeight="1">
      <c r="B515" s="32"/>
      <c r="C515" s="210" t="s">
        <v>1468</v>
      </c>
      <c r="H515" s="32"/>
    </row>
    <row r="516" spans="2:8" s="1" customFormat="1" ht="16.899999999999999" customHeight="1">
      <c r="B516" s="32"/>
      <c r="C516" s="208" t="s">
        <v>819</v>
      </c>
      <c r="D516" s="208" t="s">
        <v>820</v>
      </c>
      <c r="E516" s="17" t="s">
        <v>202</v>
      </c>
      <c r="F516" s="209">
        <v>36.454999999999998</v>
      </c>
      <c r="H516" s="32"/>
    </row>
    <row r="517" spans="2:8" s="1" customFormat="1" ht="16.899999999999999" customHeight="1">
      <c r="B517" s="32"/>
      <c r="C517" s="208" t="s">
        <v>825</v>
      </c>
      <c r="D517" s="208" t="s">
        <v>826</v>
      </c>
      <c r="E517" s="17" t="s">
        <v>202</v>
      </c>
      <c r="F517" s="209">
        <v>692.64499999999998</v>
      </c>
      <c r="H517" s="32"/>
    </row>
    <row r="518" spans="2:8" s="1" customFormat="1" ht="22.5">
      <c r="B518" s="32"/>
      <c r="C518" s="208" t="s">
        <v>839</v>
      </c>
      <c r="D518" s="208" t="s">
        <v>840</v>
      </c>
      <c r="E518" s="17" t="s">
        <v>202</v>
      </c>
      <c r="F518" s="209">
        <v>22.6</v>
      </c>
      <c r="H518" s="32"/>
    </row>
    <row r="519" spans="2:8" s="1" customFormat="1" ht="16.899999999999999" customHeight="1">
      <c r="B519" s="32"/>
      <c r="C519" s="204" t="s">
        <v>112</v>
      </c>
      <c r="D519" s="205" t="s">
        <v>113</v>
      </c>
      <c r="E519" s="206" t="s">
        <v>96</v>
      </c>
      <c r="F519" s="207">
        <v>97</v>
      </c>
      <c r="H519" s="32"/>
    </row>
    <row r="520" spans="2:8" s="1" customFormat="1" ht="16.899999999999999" customHeight="1">
      <c r="B520" s="32"/>
      <c r="C520" s="208" t="s">
        <v>1</v>
      </c>
      <c r="D520" s="208" t="s">
        <v>1284</v>
      </c>
      <c r="E520" s="17" t="s">
        <v>1</v>
      </c>
      <c r="F520" s="209">
        <v>96</v>
      </c>
      <c r="H520" s="32"/>
    </row>
    <row r="521" spans="2:8" s="1" customFormat="1" ht="16.899999999999999" customHeight="1">
      <c r="B521" s="32"/>
      <c r="C521" s="208" t="s">
        <v>1</v>
      </c>
      <c r="D521" s="208" t="s">
        <v>1285</v>
      </c>
      <c r="E521" s="17" t="s">
        <v>1</v>
      </c>
      <c r="F521" s="209">
        <v>1</v>
      </c>
      <c r="H521" s="32"/>
    </row>
    <row r="522" spans="2:8" s="1" customFormat="1" ht="16.899999999999999" customHeight="1">
      <c r="B522" s="32"/>
      <c r="C522" s="208" t="s">
        <v>112</v>
      </c>
      <c r="D522" s="208" t="s">
        <v>293</v>
      </c>
      <c r="E522" s="17" t="s">
        <v>1</v>
      </c>
      <c r="F522" s="209">
        <v>97</v>
      </c>
      <c r="H522" s="32"/>
    </row>
    <row r="523" spans="2:8" s="1" customFormat="1" ht="16.899999999999999" customHeight="1">
      <c r="B523" s="32"/>
      <c r="C523" s="210" t="s">
        <v>1468</v>
      </c>
      <c r="H523" s="32"/>
    </row>
    <row r="524" spans="2:8" s="1" customFormat="1" ht="16.899999999999999" customHeight="1">
      <c r="B524" s="32"/>
      <c r="C524" s="208" t="s">
        <v>371</v>
      </c>
      <c r="D524" s="208" t="s">
        <v>372</v>
      </c>
      <c r="E524" s="17" t="s">
        <v>139</v>
      </c>
      <c r="F524" s="209">
        <v>97</v>
      </c>
      <c r="H524" s="32"/>
    </row>
    <row r="525" spans="2:8" s="1" customFormat="1" ht="16.899999999999999" customHeight="1">
      <c r="B525" s="32"/>
      <c r="C525" s="208" t="s">
        <v>377</v>
      </c>
      <c r="D525" s="208" t="s">
        <v>378</v>
      </c>
      <c r="E525" s="17" t="s">
        <v>139</v>
      </c>
      <c r="F525" s="209">
        <v>97</v>
      </c>
      <c r="H525" s="32"/>
    </row>
    <row r="526" spans="2:8" s="1" customFormat="1" ht="16.899999999999999" customHeight="1">
      <c r="B526" s="32"/>
      <c r="C526" s="204" t="s">
        <v>190</v>
      </c>
      <c r="D526" s="205" t="s">
        <v>113</v>
      </c>
      <c r="E526" s="206" t="s">
        <v>139</v>
      </c>
      <c r="F526" s="207">
        <v>27.4</v>
      </c>
      <c r="H526" s="32"/>
    </row>
    <row r="527" spans="2:8" s="1" customFormat="1" ht="16.899999999999999" customHeight="1">
      <c r="B527" s="32"/>
      <c r="C527" s="208" t="s">
        <v>1</v>
      </c>
      <c r="D527" s="208" t="s">
        <v>1338</v>
      </c>
      <c r="E527" s="17" t="s">
        <v>1</v>
      </c>
      <c r="F527" s="209">
        <v>13.2</v>
      </c>
      <c r="H527" s="32"/>
    </row>
    <row r="528" spans="2:8" s="1" customFormat="1" ht="22.5">
      <c r="B528" s="32"/>
      <c r="C528" s="208" t="s">
        <v>1</v>
      </c>
      <c r="D528" s="208" t="s">
        <v>1339</v>
      </c>
      <c r="E528" s="17" t="s">
        <v>1</v>
      </c>
      <c r="F528" s="209">
        <v>11.2</v>
      </c>
      <c r="H528" s="32"/>
    </row>
    <row r="529" spans="2:8" s="1" customFormat="1" ht="16.899999999999999" customHeight="1">
      <c r="B529" s="32"/>
      <c r="C529" s="208" t="s">
        <v>1</v>
      </c>
      <c r="D529" s="208" t="s">
        <v>1340</v>
      </c>
      <c r="E529" s="17" t="s">
        <v>1</v>
      </c>
      <c r="F529" s="209">
        <v>3</v>
      </c>
      <c r="H529" s="32"/>
    </row>
    <row r="530" spans="2:8" s="1" customFormat="1" ht="16.899999999999999" customHeight="1">
      <c r="B530" s="32"/>
      <c r="C530" s="208" t="s">
        <v>190</v>
      </c>
      <c r="D530" s="208" t="s">
        <v>293</v>
      </c>
      <c r="E530" s="17" t="s">
        <v>1</v>
      </c>
      <c r="F530" s="209">
        <v>27.4</v>
      </c>
      <c r="H530" s="32"/>
    </row>
    <row r="531" spans="2:8" s="1" customFormat="1" ht="16.899999999999999" customHeight="1">
      <c r="B531" s="32"/>
      <c r="C531" s="210" t="s">
        <v>1468</v>
      </c>
      <c r="H531" s="32"/>
    </row>
    <row r="532" spans="2:8" s="1" customFormat="1" ht="16.899999999999999" customHeight="1">
      <c r="B532" s="32"/>
      <c r="C532" s="208" t="s">
        <v>371</v>
      </c>
      <c r="D532" s="208" t="s">
        <v>372</v>
      </c>
      <c r="E532" s="17" t="s">
        <v>139</v>
      </c>
      <c r="F532" s="209">
        <v>27.4</v>
      </c>
      <c r="H532" s="32"/>
    </row>
    <row r="533" spans="2:8" s="1" customFormat="1" ht="16.899999999999999" customHeight="1">
      <c r="B533" s="32"/>
      <c r="C533" s="208" t="s">
        <v>377</v>
      </c>
      <c r="D533" s="208" t="s">
        <v>378</v>
      </c>
      <c r="E533" s="17" t="s">
        <v>139</v>
      </c>
      <c r="F533" s="209">
        <v>27.4</v>
      </c>
      <c r="H533" s="32"/>
    </row>
    <row r="534" spans="2:8" s="1" customFormat="1" ht="16.899999999999999" customHeight="1">
      <c r="B534" s="32"/>
      <c r="C534" s="204" t="s">
        <v>210</v>
      </c>
      <c r="D534" s="205" t="s">
        <v>142</v>
      </c>
      <c r="E534" s="206" t="s">
        <v>104</v>
      </c>
      <c r="F534" s="207">
        <v>100</v>
      </c>
      <c r="H534" s="32"/>
    </row>
    <row r="535" spans="2:8" s="1" customFormat="1" ht="16.899999999999999" customHeight="1">
      <c r="B535" s="32"/>
      <c r="C535" s="208" t="s">
        <v>210</v>
      </c>
      <c r="D535" s="208" t="s">
        <v>588</v>
      </c>
      <c r="E535" s="17" t="s">
        <v>1</v>
      </c>
      <c r="F535" s="209">
        <v>100</v>
      </c>
      <c r="H535" s="32"/>
    </row>
    <row r="536" spans="2:8" s="1" customFormat="1" ht="16.899999999999999" customHeight="1">
      <c r="B536" s="32"/>
      <c r="C536" s="210" t="s">
        <v>1468</v>
      </c>
      <c r="H536" s="32"/>
    </row>
    <row r="537" spans="2:8" s="1" customFormat="1" ht="16.899999999999999" customHeight="1">
      <c r="B537" s="32"/>
      <c r="C537" s="208" t="s">
        <v>330</v>
      </c>
      <c r="D537" s="208" t="s">
        <v>331</v>
      </c>
      <c r="E537" s="17" t="s">
        <v>104</v>
      </c>
      <c r="F537" s="209">
        <v>100</v>
      </c>
      <c r="H537" s="32"/>
    </row>
    <row r="538" spans="2:8" s="1" customFormat="1" ht="16.899999999999999" customHeight="1">
      <c r="B538" s="32"/>
      <c r="C538" s="208" t="s">
        <v>335</v>
      </c>
      <c r="D538" s="208" t="s">
        <v>336</v>
      </c>
      <c r="E538" s="17" t="s">
        <v>104</v>
      </c>
      <c r="F538" s="209">
        <v>100</v>
      </c>
      <c r="H538" s="32"/>
    </row>
    <row r="539" spans="2:8" s="1" customFormat="1" ht="16.899999999999999" customHeight="1">
      <c r="B539" s="32"/>
      <c r="C539" s="204" t="s">
        <v>141</v>
      </c>
      <c r="D539" s="205" t="s">
        <v>142</v>
      </c>
      <c r="E539" s="206" t="s">
        <v>104</v>
      </c>
      <c r="F539" s="207">
        <v>100</v>
      </c>
      <c r="H539" s="32"/>
    </row>
    <row r="540" spans="2:8" s="1" customFormat="1" ht="16.899999999999999" customHeight="1">
      <c r="B540" s="32"/>
      <c r="C540" s="208" t="s">
        <v>141</v>
      </c>
      <c r="D540" s="208" t="s">
        <v>1318</v>
      </c>
      <c r="E540" s="17" t="s">
        <v>1</v>
      </c>
      <c r="F540" s="209">
        <v>100</v>
      </c>
      <c r="H540" s="32"/>
    </row>
    <row r="541" spans="2:8" s="1" customFormat="1" ht="16.899999999999999" customHeight="1">
      <c r="B541" s="32"/>
      <c r="C541" s="210" t="s">
        <v>1468</v>
      </c>
      <c r="H541" s="32"/>
    </row>
    <row r="542" spans="2:8" s="1" customFormat="1" ht="16.899999999999999" customHeight="1">
      <c r="B542" s="32"/>
      <c r="C542" s="208" t="s">
        <v>330</v>
      </c>
      <c r="D542" s="208" t="s">
        <v>331</v>
      </c>
      <c r="E542" s="17" t="s">
        <v>104</v>
      </c>
      <c r="F542" s="209">
        <v>100</v>
      </c>
      <c r="H542" s="32"/>
    </row>
    <row r="543" spans="2:8" s="1" customFormat="1" ht="16.899999999999999" customHeight="1">
      <c r="B543" s="32"/>
      <c r="C543" s="208" t="s">
        <v>335</v>
      </c>
      <c r="D543" s="208" t="s">
        <v>336</v>
      </c>
      <c r="E543" s="17" t="s">
        <v>104</v>
      </c>
      <c r="F543" s="209">
        <v>100</v>
      </c>
      <c r="H543" s="32"/>
    </row>
    <row r="544" spans="2:8" s="1" customFormat="1" ht="16.899999999999999" customHeight="1">
      <c r="B544" s="32"/>
      <c r="C544" s="204" t="s">
        <v>126</v>
      </c>
      <c r="D544" s="205" t="s">
        <v>127</v>
      </c>
      <c r="E544" s="206" t="s">
        <v>96</v>
      </c>
      <c r="F544" s="207">
        <v>-11.358000000000001</v>
      </c>
      <c r="H544" s="32"/>
    </row>
    <row r="545" spans="2:8" s="1" customFormat="1" ht="16.899999999999999" customHeight="1">
      <c r="B545" s="32"/>
      <c r="C545" s="208" t="s">
        <v>1</v>
      </c>
      <c r="D545" s="208" t="s">
        <v>405</v>
      </c>
      <c r="E545" s="17" t="s">
        <v>1</v>
      </c>
      <c r="F545" s="209">
        <v>-15.358000000000001</v>
      </c>
      <c r="H545" s="32"/>
    </row>
    <row r="546" spans="2:8" s="1" customFormat="1" ht="22.5">
      <c r="B546" s="32"/>
      <c r="C546" s="208" t="s">
        <v>1</v>
      </c>
      <c r="D546" s="208" t="s">
        <v>1295</v>
      </c>
      <c r="E546" s="17" t="s">
        <v>1</v>
      </c>
      <c r="F546" s="209">
        <v>4</v>
      </c>
      <c r="H546" s="32"/>
    </row>
    <row r="547" spans="2:8" s="1" customFormat="1" ht="16.899999999999999" customHeight="1">
      <c r="B547" s="32"/>
      <c r="C547" s="208" t="s">
        <v>126</v>
      </c>
      <c r="D547" s="208" t="s">
        <v>290</v>
      </c>
      <c r="E547" s="17" t="s">
        <v>1</v>
      </c>
      <c r="F547" s="209">
        <v>-11.358000000000001</v>
      </c>
      <c r="H547" s="32"/>
    </row>
    <row r="548" spans="2:8" s="1" customFormat="1" ht="16.899999999999999" customHeight="1">
      <c r="B548" s="32"/>
      <c r="C548" s="210" t="s">
        <v>1468</v>
      </c>
      <c r="H548" s="32"/>
    </row>
    <row r="549" spans="2:8" s="1" customFormat="1" ht="16.899999999999999" customHeight="1">
      <c r="B549" s="32"/>
      <c r="C549" s="208" t="s">
        <v>401</v>
      </c>
      <c r="D549" s="208" t="s">
        <v>402</v>
      </c>
      <c r="E549" s="17" t="s">
        <v>96</v>
      </c>
      <c r="F549" s="209">
        <v>20.713000000000001</v>
      </c>
      <c r="H549" s="32"/>
    </row>
    <row r="550" spans="2:8" s="1" customFormat="1" ht="22.5">
      <c r="B550" s="32"/>
      <c r="C550" s="208" t="s">
        <v>427</v>
      </c>
      <c r="D550" s="208" t="s">
        <v>428</v>
      </c>
      <c r="E550" s="17" t="s">
        <v>202</v>
      </c>
      <c r="F550" s="209">
        <v>20.443999999999999</v>
      </c>
      <c r="H550" s="32"/>
    </row>
    <row r="551" spans="2:8" s="1" customFormat="1" ht="16.899999999999999" customHeight="1">
      <c r="B551" s="32"/>
      <c r="C551" s="204" t="s">
        <v>198</v>
      </c>
      <c r="D551" s="205" t="s">
        <v>127</v>
      </c>
      <c r="E551" s="206" t="s">
        <v>96</v>
      </c>
      <c r="F551" s="207">
        <v>-3.234</v>
      </c>
      <c r="H551" s="32"/>
    </row>
    <row r="552" spans="2:8" s="1" customFormat="1" ht="16.899999999999999" customHeight="1">
      <c r="B552" s="32"/>
      <c r="C552" s="208" t="s">
        <v>1</v>
      </c>
      <c r="D552" s="208" t="s">
        <v>540</v>
      </c>
      <c r="E552" s="17" t="s">
        <v>1</v>
      </c>
      <c r="F552" s="209">
        <v>-3.234</v>
      </c>
      <c r="H552" s="32"/>
    </row>
    <row r="553" spans="2:8" s="1" customFormat="1" ht="16.899999999999999" customHeight="1">
      <c r="B553" s="32"/>
      <c r="C553" s="208" t="s">
        <v>198</v>
      </c>
      <c r="D553" s="208" t="s">
        <v>290</v>
      </c>
      <c r="E553" s="17" t="s">
        <v>1</v>
      </c>
      <c r="F553" s="209">
        <v>-3.234</v>
      </c>
      <c r="H553" s="32"/>
    </row>
    <row r="554" spans="2:8" s="1" customFormat="1" ht="16.899999999999999" customHeight="1">
      <c r="B554" s="32"/>
      <c r="C554" s="210" t="s">
        <v>1468</v>
      </c>
      <c r="H554" s="32"/>
    </row>
    <row r="555" spans="2:8" s="1" customFormat="1" ht="16.899999999999999" customHeight="1">
      <c r="B555" s="32"/>
      <c r="C555" s="208" t="s">
        <v>401</v>
      </c>
      <c r="D555" s="208" t="s">
        <v>402</v>
      </c>
      <c r="E555" s="17" t="s">
        <v>96</v>
      </c>
      <c r="F555" s="209">
        <v>20.984999999999999</v>
      </c>
      <c r="H555" s="32"/>
    </row>
    <row r="556" spans="2:8" s="1" customFormat="1" ht="22.5">
      <c r="B556" s="32"/>
      <c r="C556" s="208" t="s">
        <v>427</v>
      </c>
      <c r="D556" s="208" t="s">
        <v>428</v>
      </c>
      <c r="E556" s="17" t="s">
        <v>202</v>
      </c>
      <c r="F556" s="209">
        <v>5.8209999999999997</v>
      </c>
      <c r="H556" s="32"/>
    </row>
    <row r="557" spans="2:8" s="1" customFormat="1" ht="16.899999999999999" customHeight="1">
      <c r="B557" s="32"/>
      <c r="C557" s="204" t="s">
        <v>1227</v>
      </c>
      <c r="D557" s="205" t="s">
        <v>1228</v>
      </c>
      <c r="E557" s="206" t="s">
        <v>96</v>
      </c>
      <c r="F557" s="207">
        <v>32.200000000000003</v>
      </c>
      <c r="H557" s="32"/>
    </row>
    <row r="558" spans="2:8" s="1" customFormat="1" ht="16.899999999999999" customHeight="1">
      <c r="B558" s="32"/>
      <c r="C558" s="208" t="s">
        <v>1</v>
      </c>
      <c r="D558" s="208" t="s">
        <v>1275</v>
      </c>
      <c r="E558" s="17" t="s">
        <v>1</v>
      </c>
      <c r="F558" s="209">
        <v>0</v>
      </c>
      <c r="H558" s="32"/>
    </row>
    <row r="559" spans="2:8" s="1" customFormat="1" ht="16.899999999999999" customHeight="1">
      <c r="B559" s="32"/>
      <c r="C559" s="208" t="s">
        <v>1</v>
      </c>
      <c r="D559" s="208" t="s">
        <v>1276</v>
      </c>
      <c r="E559" s="17" t="s">
        <v>1</v>
      </c>
      <c r="F559" s="209">
        <v>18.2</v>
      </c>
      <c r="H559" s="32"/>
    </row>
    <row r="560" spans="2:8" s="1" customFormat="1" ht="16.899999999999999" customHeight="1">
      <c r="B560" s="32"/>
      <c r="C560" s="208" t="s">
        <v>1</v>
      </c>
      <c r="D560" s="208" t="s">
        <v>1277</v>
      </c>
      <c r="E560" s="17" t="s">
        <v>1</v>
      </c>
      <c r="F560" s="209">
        <v>14</v>
      </c>
      <c r="H560" s="32"/>
    </row>
    <row r="561" spans="2:8" s="1" customFormat="1" ht="16.899999999999999" customHeight="1">
      <c r="B561" s="32"/>
      <c r="C561" s="208" t="s">
        <v>1227</v>
      </c>
      <c r="D561" s="208" t="s">
        <v>293</v>
      </c>
      <c r="E561" s="17" t="s">
        <v>1</v>
      </c>
      <c r="F561" s="209">
        <v>32.200000000000003</v>
      </c>
      <c r="H561" s="32"/>
    </row>
    <row r="562" spans="2:8" s="1" customFormat="1" ht="16.899999999999999" customHeight="1">
      <c r="B562" s="32"/>
      <c r="C562" s="210" t="s">
        <v>1468</v>
      </c>
      <c r="H562" s="32"/>
    </row>
    <row r="563" spans="2:8" s="1" customFormat="1" ht="22.5">
      <c r="B563" s="32"/>
      <c r="C563" s="208" t="s">
        <v>1272</v>
      </c>
      <c r="D563" s="208" t="s">
        <v>1273</v>
      </c>
      <c r="E563" s="17" t="s">
        <v>96</v>
      </c>
      <c r="F563" s="209">
        <v>32.200000000000003</v>
      </c>
      <c r="H563" s="32"/>
    </row>
    <row r="564" spans="2:8" s="1" customFormat="1" ht="16.899999999999999" customHeight="1">
      <c r="B564" s="32"/>
      <c r="C564" s="208" t="s">
        <v>401</v>
      </c>
      <c r="D564" s="208" t="s">
        <v>402</v>
      </c>
      <c r="E564" s="17" t="s">
        <v>96</v>
      </c>
      <c r="F564" s="209">
        <v>20.713000000000001</v>
      </c>
      <c r="H564" s="32"/>
    </row>
    <row r="565" spans="2:8" s="1" customFormat="1" ht="16.899999999999999" customHeight="1">
      <c r="B565" s="32"/>
      <c r="C565" s="204" t="s">
        <v>1224</v>
      </c>
      <c r="D565" s="205" t="s">
        <v>1225</v>
      </c>
      <c r="E565" s="206" t="s">
        <v>96</v>
      </c>
      <c r="F565" s="207">
        <v>14.4</v>
      </c>
      <c r="H565" s="32"/>
    </row>
    <row r="566" spans="2:8" s="1" customFormat="1" ht="22.5">
      <c r="B566" s="32"/>
      <c r="C566" s="208" t="s">
        <v>1</v>
      </c>
      <c r="D566" s="208" t="s">
        <v>1324</v>
      </c>
      <c r="E566" s="17" t="s">
        <v>1</v>
      </c>
      <c r="F566" s="209">
        <v>0</v>
      </c>
      <c r="H566" s="32"/>
    </row>
    <row r="567" spans="2:8" s="1" customFormat="1" ht="16.899999999999999" customHeight="1">
      <c r="B567" s="32"/>
      <c r="C567" s="208" t="s">
        <v>1</v>
      </c>
      <c r="D567" s="208" t="s">
        <v>1325</v>
      </c>
      <c r="E567" s="17" t="s">
        <v>1</v>
      </c>
      <c r="F567" s="209">
        <v>8.4</v>
      </c>
      <c r="H567" s="32"/>
    </row>
    <row r="568" spans="2:8" s="1" customFormat="1" ht="16.899999999999999" customHeight="1">
      <c r="B568" s="32"/>
      <c r="C568" s="208" t="s">
        <v>1</v>
      </c>
      <c r="D568" s="208" t="s">
        <v>1326</v>
      </c>
      <c r="E568" s="17" t="s">
        <v>1</v>
      </c>
      <c r="F568" s="209">
        <v>6</v>
      </c>
      <c r="H568" s="32"/>
    </row>
    <row r="569" spans="2:8" s="1" customFormat="1" ht="16.899999999999999" customHeight="1">
      <c r="B569" s="32"/>
      <c r="C569" s="208" t="s">
        <v>1224</v>
      </c>
      <c r="D569" s="208" t="s">
        <v>293</v>
      </c>
      <c r="E569" s="17" t="s">
        <v>1</v>
      </c>
      <c r="F569" s="209">
        <v>14.4</v>
      </c>
      <c r="H569" s="32"/>
    </row>
    <row r="570" spans="2:8" s="1" customFormat="1" ht="16.899999999999999" customHeight="1">
      <c r="B570" s="32"/>
      <c r="C570" s="210" t="s">
        <v>1468</v>
      </c>
      <c r="H570" s="32"/>
    </row>
    <row r="571" spans="2:8" s="1" customFormat="1" ht="22.5">
      <c r="B571" s="32"/>
      <c r="C571" s="208" t="s">
        <v>348</v>
      </c>
      <c r="D571" s="208" t="s">
        <v>349</v>
      </c>
      <c r="E571" s="17" t="s">
        <v>96</v>
      </c>
      <c r="F571" s="209">
        <v>14.4</v>
      </c>
      <c r="H571" s="32"/>
    </row>
    <row r="572" spans="2:8" s="1" customFormat="1" ht="16.899999999999999" customHeight="1">
      <c r="B572" s="32"/>
      <c r="C572" s="208" t="s">
        <v>401</v>
      </c>
      <c r="D572" s="208" t="s">
        <v>402</v>
      </c>
      <c r="E572" s="17" t="s">
        <v>96</v>
      </c>
      <c r="F572" s="209">
        <v>20.984999999999999</v>
      </c>
      <c r="H572" s="32"/>
    </row>
    <row r="573" spans="2:8" s="1" customFormat="1" ht="16.899999999999999" customHeight="1">
      <c r="B573" s="32"/>
      <c r="C573" s="204" t="s">
        <v>1470</v>
      </c>
      <c r="D573" s="205" t="s">
        <v>1471</v>
      </c>
      <c r="E573" s="206" t="s">
        <v>139</v>
      </c>
      <c r="F573" s="207">
        <v>15.43</v>
      </c>
      <c r="H573" s="32"/>
    </row>
    <row r="574" spans="2:8" s="1" customFormat="1" ht="16.899999999999999" customHeight="1">
      <c r="B574" s="32"/>
      <c r="C574" s="204" t="s">
        <v>109</v>
      </c>
      <c r="D574" s="205" t="s">
        <v>110</v>
      </c>
      <c r="E574" s="206" t="s">
        <v>96</v>
      </c>
      <c r="F574" s="207">
        <v>0.125</v>
      </c>
      <c r="H574" s="32"/>
    </row>
    <row r="575" spans="2:8" s="1" customFormat="1" ht="16.899999999999999" customHeight="1">
      <c r="B575" s="32"/>
      <c r="C575" s="208" t="s">
        <v>1</v>
      </c>
      <c r="D575" s="208" t="s">
        <v>1279</v>
      </c>
      <c r="E575" s="17" t="s">
        <v>1</v>
      </c>
      <c r="F575" s="209">
        <v>0.125</v>
      </c>
      <c r="H575" s="32"/>
    </row>
    <row r="576" spans="2:8" s="1" customFormat="1" ht="16.899999999999999" customHeight="1">
      <c r="B576" s="32"/>
      <c r="C576" s="208" t="s">
        <v>109</v>
      </c>
      <c r="D576" s="208" t="s">
        <v>293</v>
      </c>
      <c r="E576" s="17" t="s">
        <v>1</v>
      </c>
      <c r="F576" s="209">
        <v>0.125</v>
      </c>
      <c r="H576" s="32"/>
    </row>
    <row r="577" spans="2:8" s="1" customFormat="1" ht="16.899999999999999" customHeight="1">
      <c r="B577" s="32"/>
      <c r="C577" s="210" t="s">
        <v>1468</v>
      </c>
      <c r="H577" s="32"/>
    </row>
    <row r="578" spans="2:8" s="1" customFormat="1" ht="22.5">
      <c r="B578" s="32"/>
      <c r="C578" s="208" t="s">
        <v>359</v>
      </c>
      <c r="D578" s="208" t="s">
        <v>360</v>
      </c>
      <c r="E578" s="17" t="s">
        <v>96</v>
      </c>
      <c r="F578" s="209">
        <v>0.125</v>
      </c>
      <c r="H578" s="32"/>
    </row>
    <row r="579" spans="2:8" s="1" customFormat="1" ht="16.899999999999999" customHeight="1">
      <c r="B579" s="32"/>
      <c r="C579" s="208" t="s">
        <v>401</v>
      </c>
      <c r="D579" s="208" t="s">
        <v>402</v>
      </c>
      <c r="E579" s="17" t="s">
        <v>96</v>
      </c>
      <c r="F579" s="209">
        <v>20.713000000000001</v>
      </c>
      <c r="H579" s="32"/>
    </row>
    <row r="580" spans="2:8" s="1" customFormat="1" ht="16.899999999999999" customHeight="1">
      <c r="B580" s="32"/>
      <c r="C580" s="204" t="s">
        <v>189</v>
      </c>
      <c r="D580" s="205" t="s">
        <v>110</v>
      </c>
      <c r="E580" s="206" t="s">
        <v>96</v>
      </c>
      <c r="F580" s="207">
        <v>0.5</v>
      </c>
      <c r="H580" s="32"/>
    </row>
    <row r="581" spans="2:8" s="1" customFormat="1" ht="16.899999999999999" customHeight="1">
      <c r="B581" s="32"/>
      <c r="C581" s="208" t="s">
        <v>1</v>
      </c>
      <c r="D581" s="208" t="s">
        <v>1331</v>
      </c>
      <c r="E581" s="17" t="s">
        <v>1</v>
      </c>
      <c r="F581" s="209">
        <v>0.5</v>
      </c>
      <c r="H581" s="32"/>
    </row>
    <row r="582" spans="2:8" s="1" customFormat="1" ht="16.899999999999999" customHeight="1">
      <c r="B582" s="32"/>
      <c r="C582" s="208" t="s">
        <v>189</v>
      </c>
      <c r="D582" s="208" t="s">
        <v>293</v>
      </c>
      <c r="E582" s="17" t="s">
        <v>1</v>
      </c>
      <c r="F582" s="209">
        <v>0.5</v>
      </c>
      <c r="H582" s="32"/>
    </row>
    <row r="583" spans="2:8" s="1" customFormat="1" ht="16.899999999999999" customHeight="1">
      <c r="B583" s="32"/>
      <c r="C583" s="210" t="s">
        <v>1468</v>
      </c>
      <c r="H583" s="32"/>
    </row>
    <row r="584" spans="2:8" s="1" customFormat="1" ht="16.899999999999999" customHeight="1">
      <c r="B584" s="32"/>
      <c r="C584" s="208" t="s">
        <v>503</v>
      </c>
      <c r="D584" s="208" t="s">
        <v>504</v>
      </c>
      <c r="E584" s="17" t="s">
        <v>96</v>
      </c>
      <c r="F584" s="209">
        <v>0.5</v>
      </c>
      <c r="H584" s="32"/>
    </row>
    <row r="585" spans="2:8" s="1" customFormat="1" ht="16.899999999999999" customHeight="1">
      <c r="B585" s="32"/>
      <c r="C585" s="208" t="s">
        <v>401</v>
      </c>
      <c r="D585" s="208" t="s">
        <v>402</v>
      </c>
      <c r="E585" s="17" t="s">
        <v>96</v>
      </c>
      <c r="F585" s="209">
        <v>20.984999999999999</v>
      </c>
      <c r="H585" s="32"/>
    </row>
    <row r="586" spans="2:8" s="1" customFormat="1" ht="16.899999999999999" customHeight="1">
      <c r="B586" s="32"/>
      <c r="C586" s="204" t="s">
        <v>98</v>
      </c>
      <c r="D586" s="205" t="s">
        <v>99</v>
      </c>
      <c r="E586" s="206" t="s">
        <v>96</v>
      </c>
      <c r="F586" s="207">
        <v>53.037999999999997</v>
      </c>
      <c r="H586" s="32"/>
    </row>
    <row r="587" spans="2:8" s="1" customFormat="1" ht="16.899999999999999" customHeight="1">
      <c r="B587" s="32"/>
      <c r="C587" s="208" t="s">
        <v>1</v>
      </c>
      <c r="D587" s="208" t="s">
        <v>1298</v>
      </c>
      <c r="E587" s="17" t="s">
        <v>1</v>
      </c>
      <c r="F587" s="209">
        <v>32.325000000000003</v>
      </c>
      <c r="H587" s="32"/>
    </row>
    <row r="588" spans="2:8" s="1" customFormat="1" ht="16.899999999999999" customHeight="1">
      <c r="B588" s="32"/>
      <c r="C588" s="208" t="s">
        <v>1</v>
      </c>
      <c r="D588" s="208" t="s">
        <v>1299</v>
      </c>
      <c r="E588" s="17" t="s">
        <v>1</v>
      </c>
      <c r="F588" s="209">
        <v>20.713000000000001</v>
      </c>
      <c r="H588" s="32"/>
    </row>
    <row r="589" spans="2:8" s="1" customFormat="1" ht="16.899999999999999" customHeight="1">
      <c r="B589" s="32"/>
      <c r="C589" s="208" t="s">
        <v>98</v>
      </c>
      <c r="D589" s="208" t="s">
        <v>293</v>
      </c>
      <c r="E589" s="17" t="s">
        <v>1</v>
      </c>
      <c r="F589" s="209">
        <v>53.037999999999997</v>
      </c>
      <c r="H589" s="32"/>
    </row>
    <row r="590" spans="2:8" s="1" customFormat="1" ht="16.899999999999999" customHeight="1">
      <c r="B590" s="32"/>
      <c r="C590" s="210" t="s">
        <v>1468</v>
      </c>
      <c r="H590" s="32"/>
    </row>
    <row r="591" spans="2:8" s="1" customFormat="1" ht="22.5">
      <c r="B591" s="32"/>
      <c r="C591" s="208" t="s">
        <v>408</v>
      </c>
      <c r="D591" s="208" t="s">
        <v>409</v>
      </c>
      <c r="E591" s="17" t="s">
        <v>96</v>
      </c>
      <c r="F591" s="209">
        <v>53.037999999999997</v>
      </c>
      <c r="H591" s="32"/>
    </row>
    <row r="592" spans="2:8" s="1" customFormat="1" ht="22.5">
      <c r="B592" s="32"/>
      <c r="C592" s="208" t="s">
        <v>414</v>
      </c>
      <c r="D592" s="208" t="s">
        <v>415</v>
      </c>
      <c r="E592" s="17" t="s">
        <v>96</v>
      </c>
      <c r="F592" s="209">
        <v>530.38</v>
      </c>
      <c r="H592" s="32"/>
    </row>
    <row r="593" spans="2:8" s="1" customFormat="1" ht="16.899999999999999" customHeight="1">
      <c r="B593" s="32"/>
      <c r="C593" s="208" t="s">
        <v>423</v>
      </c>
      <c r="D593" s="208" t="s">
        <v>424</v>
      </c>
      <c r="E593" s="17" t="s">
        <v>96</v>
      </c>
      <c r="F593" s="209">
        <v>53.037999999999997</v>
      </c>
      <c r="H593" s="32"/>
    </row>
    <row r="594" spans="2:8" s="1" customFormat="1" ht="16.899999999999999" customHeight="1">
      <c r="B594" s="32"/>
      <c r="C594" s="204" t="s">
        <v>146</v>
      </c>
      <c r="D594" s="205" t="s">
        <v>99</v>
      </c>
      <c r="E594" s="206" t="s">
        <v>96</v>
      </c>
      <c r="F594" s="207">
        <v>45.125</v>
      </c>
      <c r="H594" s="32"/>
    </row>
    <row r="595" spans="2:8" s="1" customFormat="1" ht="16.899999999999999" customHeight="1">
      <c r="B595" s="32"/>
      <c r="C595" s="208" t="s">
        <v>1</v>
      </c>
      <c r="D595" s="208" t="s">
        <v>543</v>
      </c>
      <c r="E595" s="17" t="s">
        <v>1</v>
      </c>
      <c r="F595" s="209">
        <v>24.14</v>
      </c>
      <c r="H595" s="32"/>
    </row>
    <row r="596" spans="2:8" s="1" customFormat="1" ht="16.899999999999999" customHeight="1">
      <c r="B596" s="32"/>
      <c r="C596" s="208" t="s">
        <v>1</v>
      </c>
      <c r="D596" s="208" t="s">
        <v>544</v>
      </c>
      <c r="E596" s="17" t="s">
        <v>1</v>
      </c>
      <c r="F596" s="209">
        <v>20.984999999999999</v>
      </c>
      <c r="H596" s="32"/>
    </row>
    <row r="597" spans="2:8" s="1" customFormat="1" ht="16.899999999999999" customHeight="1">
      <c r="B597" s="32"/>
      <c r="C597" s="208" t="s">
        <v>146</v>
      </c>
      <c r="D597" s="208" t="s">
        <v>293</v>
      </c>
      <c r="E597" s="17" t="s">
        <v>1</v>
      </c>
      <c r="F597" s="209">
        <v>45.125</v>
      </c>
      <c r="H597" s="32"/>
    </row>
    <row r="598" spans="2:8" s="1" customFormat="1" ht="16.899999999999999" customHeight="1">
      <c r="B598" s="32"/>
      <c r="C598" s="210" t="s">
        <v>1468</v>
      </c>
      <c r="H598" s="32"/>
    </row>
    <row r="599" spans="2:8" s="1" customFormat="1" ht="22.5">
      <c r="B599" s="32"/>
      <c r="C599" s="208" t="s">
        <v>408</v>
      </c>
      <c r="D599" s="208" t="s">
        <v>409</v>
      </c>
      <c r="E599" s="17" t="s">
        <v>96</v>
      </c>
      <c r="F599" s="209">
        <v>45.125</v>
      </c>
      <c r="H599" s="32"/>
    </row>
    <row r="600" spans="2:8" s="1" customFormat="1" ht="22.5">
      <c r="B600" s="32"/>
      <c r="C600" s="208" t="s">
        <v>414</v>
      </c>
      <c r="D600" s="208" t="s">
        <v>415</v>
      </c>
      <c r="E600" s="17" t="s">
        <v>96</v>
      </c>
      <c r="F600" s="209">
        <v>451.25</v>
      </c>
      <c r="H600" s="32"/>
    </row>
    <row r="601" spans="2:8" s="1" customFormat="1" ht="16.899999999999999" customHeight="1">
      <c r="B601" s="32"/>
      <c r="C601" s="208" t="s">
        <v>423</v>
      </c>
      <c r="D601" s="208" t="s">
        <v>424</v>
      </c>
      <c r="E601" s="17" t="s">
        <v>96</v>
      </c>
      <c r="F601" s="209">
        <v>45.125</v>
      </c>
      <c r="H601" s="32"/>
    </row>
    <row r="602" spans="2:8" s="1" customFormat="1" ht="16.899999999999999" customHeight="1">
      <c r="B602" s="32"/>
      <c r="C602" s="204" t="s">
        <v>123</v>
      </c>
      <c r="D602" s="205" t="s">
        <v>124</v>
      </c>
      <c r="E602" s="206" t="s">
        <v>96</v>
      </c>
      <c r="F602" s="207">
        <v>32.325000000000003</v>
      </c>
      <c r="H602" s="32"/>
    </row>
    <row r="603" spans="2:8" s="1" customFormat="1" ht="16.899999999999999" customHeight="1">
      <c r="B603" s="32"/>
      <c r="C603" s="208" t="s">
        <v>1</v>
      </c>
      <c r="D603" s="208" t="s">
        <v>1294</v>
      </c>
      <c r="E603" s="17" t="s">
        <v>1</v>
      </c>
      <c r="F603" s="209">
        <v>32.325000000000003</v>
      </c>
      <c r="H603" s="32"/>
    </row>
    <row r="604" spans="2:8" s="1" customFormat="1" ht="16.899999999999999" customHeight="1">
      <c r="B604" s="32"/>
      <c r="C604" s="208" t="s">
        <v>123</v>
      </c>
      <c r="D604" s="208" t="s">
        <v>290</v>
      </c>
      <c r="E604" s="17" t="s">
        <v>1</v>
      </c>
      <c r="F604" s="209">
        <v>32.325000000000003</v>
      </c>
      <c r="H604" s="32"/>
    </row>
    <row r="605" spans="2:8" s="1" customFormat="1" ht="16.899999999999999" customHeight="1">
      <c r="B605" s="32"/>
      <c r="C605" s="210" t="s">
        <v>1468</v>
      </c>
      <c r="H605" s="32"/>
    </row>
    <row r="606" spans="2:8" s="1" customFormat="1" ht="16.899999999999999" customHeight="1">
      <c r="B606" s="32"/>
      <c r="C606" s="208" t="s">
        <v>401</v>
      </c>
      <c r="D606" s="208" t="s">
        <v>402</v>
      </c>
      <c r="E606" s="17" t="s">
        <v>96</v>
      </c>
      <c r="F606" s="209">
        <v>20.713000000000001</v>
      </c>
      <c r="H606" s="32"/>
    </row>
    <row r="607" spans="2:8" s="1" customFormat="1" ht="22.5">
      <c r="B607" s="32"/>
      <c r="C607" s="208" t="s">
        <v>408</v>
      </c>
      <c r="D607" s="208" t="s">
        <v>409</v>
      </c>
      <c r="E607" s="17" t="s">
        <v>96</v>
      </c>
      <c r="F607" s="209">
        <v>53.037999999999997</v>
      </c>
      <c r="H607" s="32"/>
    </row>
    <row r="608" spans="2:8" s="1" customFormat="1" ht="16.899999999999999" customHeight="1">
      <c r="B608" s="32"/>
      <c r="C608" s="204" t="s">
        <v>196</v>
      </c>
      <c r="D608" s="205" t="s">
        <v>124</v>
      </c>
      <c r="E608" s="206" t="s">
        <v>96</v>
      </c>
      <c r="F608" s="207">
        <v>24.14</v>
      </c>
      <c r="H608" s="32"/>
    </row>
    <row r="609" spans="2:8" s="1" customFormat="1" ht="16.899999999999999" customHeight="1">
      <c r="B609" s="32"/>
      <c r="C609" s="208" t="s">
        <v>1</v>
      </c>
      <c r="D609" s="208" t="s">
        <v>1350</v>
      </c>
      <c r="E609" s="17" t="s">
        <v>1</v>
      </c>
      <c r="F609" s="209">
        <v>24.14</v>
      </c>
      <c r="H609" s="32"/>
    </row>
    <row r="610" spans="2:8" s="1" customFormat="1" ht="16.899999999999999" customHeight="1">
      <c r="B610" s="32"/>
      <c r="C610" s="208" t="s">
        <v>196</v>
      </c>
      <c r="D610" s="208" t="s">
        <v>290</v>
      </c>
      <c r="E610" s="17" t="s">
        <v>1</v>
      </c>
      <c r="F610" s="209">
        <v>24.14</v>
      </c>
      <c r="H610" s="32"/>
    </row>
    <row r="611" spans="2:8" s="1" customFormat="1" ht="16.899999999999999" customHeight="1">
      <c r="B611" s="32"/>
      <c r="C611" s="210" t="s">
        <v>1468</v>
      </c>
      <c r="H611" s="32"/>
    </row>
    <row r="612" spans="2:8" s="1" customFormat="1" ht="16.899999999999999" customHeight="1">
      <c r="B612" s="32"/>
      <c r="C612" s="208" t="s">
        <v>401</v>
      </c>
      <c r="D612" s="208" t="s">
        <v>402</v>
      </c>
      <c r="E612" s="17" t="s">
        <v>96</v>
      </c>
      <c r="F612" s="209">
        <v>20.984999999999999</v>
      </c>
      <c r="H612" s="32"/>
    </row>
    <row r="613" spans="2:8" s="1" customFormat="1" ht="22.5">
      <c r="B613" s="32"/>
      <c r="C613" s="208" t="s">
        <v>408</v>
      </c>
      <c r="D613" s="208" t="s">
        <v>409</v>
      </c>
      <c r="E613" s="17" t="s">
        <v>96</v>
      </c>
      <c r="F613" s="209">
        <v>45.125</v>
      </c>
      <c r="H613" s="32"/>
    </row>
    <row r="614" spans="2:8" s="1" customFormat="1" ht="16.899999999999999" customHeight="1">
      <c r="B614" s="32"/>
      <c r="C614" s="204" t="s">
        <v>94</v>
      </c>
      <c r="D614" s="205" t="s">
        <v>95</v>
      </c>
      <c r="E614" s="206" t="s">
        <v>96</v>
      </c>
      <c r="F614" s="207">
        <v>20.713000000000001</v>
      </c>
      <c r="H614" s="32"/>
    </row>
    <row r="615" spans="2:8" s="1" customFormat="1" ht="16.899999999999999" customHeight="1">
      <c r="B615" s="32"/>
      <c r="C615" s="208" t="s">
        <v>1</v>
      </c>
      <c r="D615" s="208" t="s">
        <v>1294</v>
      </c>
      <c r="E615" s="17" t="s">
        <v>1</v>
      </c>
      <c r="F615" s="209">
        <v>32.325000000000003</v>
      </c>
      <c r="H615" s="32"/>
    </row>
    <row r="616" spans="2:8" s="1" customFormat="1" ht="16.899999999999999" customHeight="1">
      <c r="B616" s="32"/>
      <c r="C616" s="208" t="s">
        <v>1</v>
      </c>
      <c r="D616" s="208" t="s">
        <v>405</v>
      </c>
      <c r="E616" s="17" t="s">
        <v>1</v>
      </c>
      <c r="F616" s="209">
        <v>-15.358000000000001</v>
      </c>
      <c r="H616" s="32"/>
    </row>
    <row r="617" spans="2:8" s="1" customFormat="1" ht="22.5">
      <c r="B617" s="32"/>
      <c r="C617" s="208" t="s">
        <v>1</v>
      </c>
      <c r="D617" s="208" t="s">
        <v>1295</v>
      </c>
      <c r="E617" s="17" t="s">
        <v>1</v>
      </c>
      <c r="F617" s="209">
        <v>4</v>
      </c>
      <c r="H617" s="32"/>
    </row>
    <row r="618" spans="2:8" s="1" customFormat="1" ht="16.899999999999999" customHeight="1">
      <c r="B618" s="32"/>
      <c r="C618" s="208" t="s">
        <v>1</v>
      </c>
      <c r="D618" s="208" t="s">
        <v>1296</v>
      </c>
      <c r="E618" s="17" t="s">
        <v>1</v>
      </c>
      <c r="F618" s="209">
        <v>-0.254</v>
      </c>
      <c r="H618" s="32"/>
    </row>
    <row r="619" spans="2:8" s="1" customFormat="1" ht="16.899999999999999" customHeight="1">
      <c r="B619" s="32"/>
      <c r="C619" s="208" t="s">
        <v>94</v>
      </c>
      <c r="D619" s="208" t="s">
        <v>293</v>
      </c>
      <c r="E619" s="17" t="s">
        <v>1</v>
      </c>
      <c r="F619" s="209">
        <v>20.713000000000001</v>
      </c>
      <c r="H619" s="32"/>
    </row>
    <row r="620" spans="2:8" s="1" customFormat="1" ht="16.899999999999999" customHeight="1">
      <c r="B620" s="32"/>
      <c r="C620" s="210" t="s">
        <v>1468</v>
      </c>
      <c r="H620" s="32"/>
    </row>
    <row r="621" spans="2:8" s="1" customFormat="1" ht="16.899999999999999" customHeight="1">
      <c r="B621" s="32"/>
      <c r="C621" s="208" t="s">
        <v>401</v>
      </c>
      <c r="D621" s="208" t="s">
        <v>402</v>
      </c>
      <c r="E621" s="17" t="s">
        <v>96</v>
      </c>
      <c r="F621" s="209">
        <v>20.713000000000001</v>
      </c>
      <c r="H621" s="32"/>
    </row>
    <row r="622" spans="2:8" s="1" customFormat="1" ht="22.5">
      <c r="B622" s="32"/>
      <c r="C622" s="208" t="s">
        <v>408</v>
      </c>
      <c r="D622" s="208" t="s">
        <v>409</v>
      </c>
      <c r="E622" s="17" t="s">
        <v>96</v>
      </c>
      <c r="F622" s="209">
        <v>53.037999999999997</v>
      </c>
      <c r="H622" s="32"/>
    </row>
    <row r="623" spans="2:8" s="1" customFormat="1" ht="16.899999999999999" customHeight="1">
      <c r="B623" s="32"/>
      <c r="C623" s="208" t="s">
        <v>419</v>
      </c>
      <c r="D623" s="208" t="s">
        <v>420</v>
      </c>
      <c r="E623" s="17" t="s">
        <v>96</v>
      </c>
      <c r="F623" s="209">
        <v>20.713000000000001</v>
      </c>
      <c r="H623" s="32"/>
    </row>
    <row r="624" spans="2:8" s="1" customFormat="1" ht="16.899999999999999" customHeight="1">
      <c r="B624" s="32"/>
      <c r="C624" s="204" t="s">
        <v>144</v>
      </c>
      <c r="D624" s="205" t="s">
        <v>95</v>
      </c>
      <c r="E624" s="206" t="s">
        <v>96</v>
      </c>
      <c r="F624" s="207">
        <v>20.984999999999999</v>
      </c>
      <c r="H624" s="32"/>
    </row>
    <row r="625" spans="2:8" s="1" customFormat="1" ht="16.899999999999999" customHeight="1">
      <c r="B625" s="32"/>
      <c r="C625" s="208" t="s">
        <v>1</v>
      </c>
      <c r="D625" s="208" t="s">
        <v>1350</v>
      </c>
      <c r="E625" s="17" t="s">
        <v>1</v>
      </c>
      <c r="F625" s="209">
        <v>24.14</v>
      </c>
      <c r="H625" s="32"/>
    </row>
    <row r="626" spans="2:8" s="1" customFormat="1" ht="16.899999999999999" customHeight="1">
      <c r="B626" s="32"/>
      <c r="C626" s="208" t="s">
        <v>1</v>
      </c>
      <c r="D626" s="208" t="s">
        <v>540</v>
      </c>
      <c r="E626" s="17" t="s">
        <v>1</v>
      </c>
      <c r="F626" s="209">
        <v>-3.234</v>
      </c>
      <c r="H626" s="32"/>
    </row>
    <row r="627" spans="2:8" s="1" customFormat="1" ht="16.899999999999999" customHeight="1">
      <c r="B627" s="32"/>
      <c r="C627" s="208" t="s">
        <v>1</v>
      </c>
      <c r="D627" s="208" t="s">
        <v>1351</v>
      </c>
      <c r="E627" s="17" t="s">
        <v>1</v>
      </c>
      <c r="F627" s="209">
        <v>7.9000000000000001E-2</v>
      </c>
      <c r="H627" s="32"/>
    </row>
    <row r="628" spans="2:8" s="1" customFormat="1" ht="16.899999999999999" customHeight="1">
      <c r="B628" s="32"/>
      <c r="C628" s="208" t="s">
        <v>144</v>
      </c>
      <c r="D628" s="208" t="s">
        <v>293</v>
      </c>
      <c r="E628" s="17" t="s">
        <v>1</v>
      </c>
      <c r="F628" s="209">
        <v>20.984999999999999</v>
      </c>
      <c r="H628" s="32"/>
    </row>
    <row r="629" spans="2:8" s="1" customFormat="1" ht="16.899999999999999" customHeight="1">
      <c r="B629" s="32"/>
      <c r="C629" s="210" t="s">
        <v>1468</v>
      </c>
      <c r="H629" s="32"/>
    </row>
    <row r="630" spans="2:8" s="1" customFormat="1" ht="16.899999999999999" customHeight="1">
      <c r="B630" s="32"/>
      <c r="C630" s="208" t="s">
        <v>401</v>
      </c>
      <c r="D630" s="208" t="s">
        <v>402</v>
      </c>
      <c r="E630" s="17" t="s">
        <v>96</v>
      </c>
      <c r="F630" s="209">
        <v>20.984999999999999</v>
      </c>
      <c r="H630" s="32"/>
    </row>
    <row r="631" spans="2:8" s="1" customFormat="1" ht="22.5">
      <c r="B631" s="32"/>
      <c r="C631" s="208" t="s">
        <v>408</v>
      </c>
      <c r="D631" s="208" t="s">
        <v>409</v>
      </c>
      <c r="E631" s="17" t="s">
        <v>96</v>
      </c>
      <c r="F631" s="209">
        <v>45.125</v>
      </c>
      <c r="H631" s="32"/>
    </row>
    <row r="632" spans="2:8" s="1" customFormat="1" ht="16.899999999999999" customHeight="1">
      <c r="B632" s="32"/>
      <c r="C632" s="208" t="s">
        <v>419</v>
      </c>
      <c r="D632" s="208" t="s">
        <v>420</v>
      </c>
      <c r="E632" s="17" t="s">
        <v>96</v>
      </c>
      <c r="F632" s="209">
        <v>20.984999999999999</v>
      </c>
      <c r="H632" s="32"/>
    </row>
    <row r="633" spans="2:8" s="1" customFormat="1" ht="16.899999999999999" customHeight="1">
      <c r="B633" s="32"/>
      <c r="C633" s="204" t="s">
        <v>1239</v>
      </c>
      <c r="D633" s="205" t="s">
        <v>1240</v>
      </c>
      <c r="E633" s="206" t="s">
        <v>139</v>
      </c>
      <c r="F633" s="207">
        <v>20</v>
      </c>
      <c r="H633" s="32"/>
    </row>
    <row r="634" spans="2:8" s="1" customFormat="1" ht="16.899999999999999" customHeight="1">
      <c r="B634" s="32"/>
      <c r="C634" s="208" t="s">
        <v>1239</v>
      </c>
      <c r="D634" s="208" t="s">
        <v>1366</v>
      </c>
      <c r="E634" s="17" t="s">
        <v>1</v>
      </c>
      <c r="F634" s="209">
        <v>20</v>
      </c>
      <c r="H634" s="32"/>
    </row>
    <row r="635" spans="2:8" s="1" customFormat="1" ht="16.899999999999999" customHeight="1">
      <c r="B635" s="32"/>
      <c r="C635" s="210" t="s">
        <v>1468</v>
      </c>
      <c r="H635" s="32"/>
    </row>
    <row r="636" spans="2:8" s="1" customFormat="1" ht="16.899999999999999" customHeight="1">
      <c r="B636" s="32"/>
      <c r="C636" s="208" t="s">
        <v>1362</v>
      </c>
      <c r="D636" s="208" t="s">
        <v>1363</v>
      </c>
      <c r="E636" s="17" t="s">
        <v>139</v>
      </c>
      <c r="F636" s="209">
        <v>40</v>
      </c>
      <c r="H636" s="32"/>
    </row>
    <row r="637" spans="2:8" s="1" customFormat="1" ht="16.899999999999999" customHeight="1">
      <c r="B637" s="32"/>
      <c r="C637" s="208" t="s">
        <v>298</v>
      </c>
      <c r="D637" s="208" t="s">
        <v>299</v>
      </c>
      <c r="E637" s="17" t="s">
        <v>139</v>
      </c>
      <c r="F637" s="209">
        <v>60</v>
      </c>
      <c r="H637" s="32"/>
    </row>
    <row r="638" spans="2:8" s="1" customFormat="1" ht="16.899999999999999" customHeight="1">
      <c r="B638" s="32"/>
      <c r="C638" s="208" t="s">
        <v>281</v>
      </c>
      <c r="D638" s="208" t="s">
        <v>282</v>
      </c>
      <c r="E638" s="17" t="s">
        <v>139</v>
      </c>
      <c r="F638" s="209">
        <v>40</v>
      </c>
      <c r="H638" s="32"/>
    </row>
    <row r="639" spans="2:8" s="1" customFormat="1" ht="16.899999999999999" customHeight="1">
      <c r="B639" s="32"/>
      <c r="C639" s="208" t="s">
        <v>294</v>
      </c>
      <c r="D639" s="208" t="s">
        <v>295</v>
      </c>
      <c r="E639" s="17" t="s">
        <v>139</v>
      </c>
      <c r="F639" s="209">
        <v>20</v>
      </c>
      <c r="H639" s="32"/>
    </row>
    <row r="640" spans="2:8" s="1" customFormat="1" ht="16.899999999999999" customHeight="1">
      <c r="B640" s="32"/>
      <c r="C640" s="204" t="s">
        <v>1241</v>
      </c>
      <c r="D640" s="205" t="s">
        <v>1242</v>
      </c>
      <c r="E640" s="206" t="s">
        <v>104</v>
      </c>
      <c r="F640" s="207">
        <v>27</v>
      </c>
      <c r="H640" s="32"/>
    </row>
    <row r="641" spans="2:8" s="1" customFormat="1" ht="16.899999999999999" customHeight="1">
      <c r="B641" s="32"/>
      <c r="C641" s="208" t="s">
        <v>1</v>
      </c>
      <c r="D641" s="208" t="s">
        <v>1260</v>
      </c>
      <c r="E641" s="17" t="s">
        <v>1</v>
      </c>
      <c r="F641" s="209">
        <v>27</v>
      </c>
      <c r="H641" s="32"/>
    </row>
    <row r="642" spans="2:8" s="1" customFormat="1" ht="16.899999999999999" customHeight="1">
      <c r="B642" s="32"/>
      <c r="C642" s="208" t="s">
        <v>1241</v>
      </c>
      <c r="D642" s="208" t="s">
        <v>293</v>
      </c>
      <c r="E642" s="17" t="s">
        <v>1</v>
      </c>
      <c r="F642" s="209">
        <v>27</v>
      </c>
      <c r="H642" s="32"/>
    </row>
    <row r="643" spans="2:8" s="1" customFormat="1" ht="16.899999999999999" customHeight="1">
      <c r="B643" s="32"/>
      <c r="C643" s="210" t="s">
        <v>1468</v>
      </c>
      <c r="H643" s="32"/>
    </row>
    <row r="644" spans="2:8" s="1" customFormat="1" ht="16.899999999999999" customHeight="1">
      <c r="B644" s="32"/>
      <c r="C644" s="208" t="s">
        <v>461</v>
      </c>
      <c r="D644" s="208" t="s">
        <v>462</v>
      </c>
      <c r="E644" s="17" t="s">
        <v>104</v>
      </c>
      <c r="F644" s="209">
        <v>27</v>
      </c>
      <c r="H644" s="32"/>
    </row>
    <row r="645" spans="2:8" s="1" customFormat="1" ht="16.899999999999999" customHeight="1">
      <c r="B645" s="32"/>
      <c r="C645" s="208" t="s">
        <v>804</v>
      </c>
      <c r="D645" s="208" t="s">
        <v>805</v>
      </c>
      <c r="E645" s="17" t="s">
        <v>104</v>
      </c>
      <c r="F645" s="209">
        <v>27</v>
      </c>
      <c r="H645" s="32"/>
    </row>
    <row r="646" spans="2:8" s="1" customFormat="1" ht="16.899999999999999" customHeight="1">
      <c r="B646" s="32"/>
      <c r="C646" s="208" t="s">
        <v>809</v>
      </c>
      <c r="D646" s="208" t="s">
        <v>810</v>
      </c>
      <c r="E646" s="17" t="s">
        <v>104</v>
      </c>
      <c r="F646" s="209">
        <v>27</v>
      </c>
      <c r="H646" s="32"/>
    </row>
    <row r="647" spans="2:8" s="1" customFormat="1" ht="16.899999999999999" customHeight="1">
      <c r="B647" s="32"/>
      <c r="C647" s="204" t="s">
        <v>1237</v>
      </c>
      <c r="D647" s="205" t="s">
        <v>1238</v>
      </c>
      <c r="E647" s="206" t="s">
        <v>139</v>
      </c>
      <c r="F647" s="207">
        <v>20</v>
      </c>
      <c r="H647" s="32"/>
    </row>
    <row r="648" spans="2:8" s="1" customFormat="1" ht="16.899999999999999" customHeight="1">
      <c r="B648" s="32"/>
      <c r="C648" s="208" t="s">
        <v>1</v>
      </c>
      <c r="D648" s="208" t="s">
        <v>1368</v>
      </c>
      <c r="E648" s="17" t="s">
        <v>1</v>
      </c>
      <c r="F648" s="209">
        <v>20</v>
      </c>
      <c r="H648" s="32"/>
    </row>
    <row r="649" spans="2:8" s="1" customFormat="1" ht="16.899999999999999" customHeight="1">
      <c r="B649" s="32"/>
      <c r="C649" s="208" t="s">
        <v>1237</v>
      </c>
      <c r="D649" s="208" t="s">
        <v>293</v>
      </c>
      <c r="E649" s="17" t="s">
        <v>1</v>
      </c>
      <c r="F649" s="209">
        <v>20</v>
      </c>
      <c r="H649" s="32"/>
    </row>
    <row r="650" spans="2:8" s="1" customFormat="1" ht="16.899999999999999" customHeight="1">
      <c r="B650" s="32"/>
      <c r="C650" s="210" t="s">
        <v>1468</v>
      </c>
      <c r="H650" s="32"/>
    </row>
    <row r="651" spans="2:8" s="1" customFormat="1" ht="16.899999999999999" customHeight="1">
      <c r="B651" s="32"/>
      <c r="C651" s="208" t="s">
        <v>773</v>
      </c>
      <c r="D651" s="208" t="s">
        <v>774</v>
      </c>
      <c r="E651" s="17" t="s">
        <v>139</v>
      </c>
      <c r="F651" s="209">
        <v>20</v>
      </c>
      <c r="H651" s="32"/>
    </row>
    <row r="652" spans="2:8" s="1" customFormat="1" ht="16.899999999999999" customHeight="1">
      <c r="B652" s="32"/>
      <c r="C652" s="208" t="s">
        <v>455</v>
      </c>
      <c r="D652" s="208" t="s">
        <v>456</v>
      </c>
      <c r="E652" s="17" t="s">
        <v>139</v>
      </c>
      <c r="F652" s="209">
        <v>20</v>
      </c>
      <c r="H652" s="32"/>
    </row>
    <row r="653" spans="2:8" s="1" customFormat="1" ht="16.899999999999999" customHeight="1">
      <c r="B653" s="32"/>
      <c r="C653" s="208" t="s">
        <v>298</v>
      </c>
      <c r="D653" s="208" t="s">
        <v>299</v>
      </c>
      <c r="E653" s="17" t="s">
        <v>139</v>
      </c>
      <c r="F653" s="209">
        <v>60</v>
      </c>
      <c r="H653" s="32"/>
    </row>
    <row r="654" spans="2:8" s="1" customFormat="1" ht="16.899999999999999" customHeight="1">
      <c r="B654" s="32"/>
      <c r="C654" s="208" t="s">
        <v>779</v>
      </c>
      <c r="D654" s="208" t="s">
        <v>780</v>
      </c>
      <c r="E654" s="17" t="s">
        <v>139</v>
      </c>
      <c r="F654" s="209">
        <v>20</v>
      </c>
      <c r="H654" s="32"/>
    </row>
    <row r="655" spans="2:8" s="1" customFormat="1" ht="16.899999999999999" customHeight="1">
      <c r="B655" s="32"/>
      <c r="C655" s="208" t="s">
        <v>813</v>
      </c>
      <c r="D655" s="208" t="s">
        <v>814</v>
      </c>
      <c r="E655" s="17" t="s">
        <v>139</v>
      </c>
      <c r="F655" s="209">
        <v>20</v>
      </c>
      <c r="H655" s="32"/>
    </row>
    <row r="656" spans="2:8" s="1" customFormat="1" ht="16.899999999999999" customHeight="1">
      <c r="B656" s="32"/>
      <c r="C656" s="204" t="s">
        <v>102</v>
      </c>
      <c r="D656" s="205" t="s">
        <v>103</v>
      </c>
      <c r="E656" s="206" t="s">
        <v>104</v>
      </c>
      <c r="F656" s="207">
        <v>4.5999999999999996</v>
      </c>
      <c r="H656" s="32"/>
    </row>
    <row r="657" spans="2:8" s="1" customFormat="1" ht="16.899999999999999" customHeight="1">
      <c r="B657" s="32"/>
      <c r="C657" s="208" t="s">
        <v>102</v>
      </c>
      <c r="D657" s="208" t="s">
        <v>1270</v>
      </c>
      <c r="E657" s="17" t="s">
        <v>1</v>
      </c>
      <c r="F657" s="209">
        <v>4.5999999999999996</v>
      </c>
      <c r="H657" s="32"/>
    </row>
    <row r="658" spans="2:8" s="1" customFormat="1" ht="16.899999999999999" customHeight="1">
      <c r="B658" s="32"/>
      <c r="C658" s="210" t="s">
        <v>1468</v>
      </c>
      <c r="H658" s="32"/>
    </row>
    <row r="659" spans="2:8" s="1" customFormat="1" ht="16.899999999999999" customHeight="1">
      <c r="B659" s="32"/>
      <c r="C659" s="208" t="s">
        <v>339</v>
      </c>
      <c r="D659" s="208" t="s">
        <v>340</v>
      </c>
      <c r="E659" s="17" t="s">
        <v>104</v>
      </c>
      <c r="F659" s="209">
        <v>4.5999999999999996</v>
      </c>
      <c r="H659" s="32"/>
    </row>
    <row r="660" spans="2:8" s="1" customFormat="1" ht="16.899999999999999" customHeight="1">
      <c r="B660" s="32"/>
      <c r="C660" s="208" t="s">
        <v>344</v>
      </c>
      <c r="D660" s="208" t="s">
        <v>345</v>
      </c>
      <c r="E660" s="17" t="s">
        <v>104</v>
      </c>
      <c r="F660" s="209">
        <v>4.5999999999999996</v>
      </c>
      <c r="H660" s="32"/>
    </row>
    <row r="661" spans="2:8" s="1" customFormat="1" ht="16.899999999999999" customHeight="1">
      <c r="B661" s="32"/>
      <c r="C661" s="204" t="s">
        <v>129</v>
      </c>
      <c r="D661" s="205" t="s">
        <v>103</v>
      </c>
      <c r="E661" s="206" t="s">
        <v>104</v>
      </c>
      <c r="F661" s="207">
        <v>8.4</v>
      </c>
      <c r="H661" s="32"/>
    </row>
    <row r="662" spans="2:8" s="1" customFormat="1" ht="16.899999999999999" customHeight="1">
      <c r="B662" s="32"/>
      <c r="C662" s="208" t="s">
        <v>129</v>
      </c>
      <c r="D662" s="208" t="s">
        <v>1321</v>
      </c>
      <c r="E662" s="17" t="s">
        <v>1</v>
      </c>
      <c r="F662" s="209">
        <v>8.4</v>
      </c>
      <c r="H662" s="32"/>
    </row>
    <row r="663" spans="2:8" s="1" customFormat="1" ht="16.899999999999999" customHeight="1">
      <c r="B663" s="32"/>
      <c r="C663" s="210" t="s">
        <v>1468</v>
      </c>
      <c r="H663" s="32"/>
    </row>
    <row r="664" spans="2:8" s="1" customFormat="1" ht="16.899999999999999" customHeight="1">
      <c r="B664" s="32"/>
      <c r="C664" s="208" t="s">
        <v>339</v>
      </c>
      <c r="D664" s="208" t="s">
        <v>340</v>
      </c>
      <c r="E664" s="17" t="s">
        <v>104</v>
      </c>
      <c r="F664" s="209">
        <v>8.4</v>
      </c>
      <c r="H664" s="32"/>
    </row>
    <row r="665" spans="2:8" s="1" customFormat="1" ht="16.899999999999999" customHeight="1">
      <c r="B665" s="32"/>
      <c r="C665" s="208" t="s">
        <v>344</v>
      </c>
      <c r="D665" s="208" t="s">
        <v>345</v>
      </c>
      <c r="E665" s="17" t="s">
        <v>104</v>
      </c>
      <c r="F665" s="209">
        <v>8.4</v>
      </c>
      <c r="H665" s="32"/>
    </row>
    <row r="666" spans="2:8" s="1" customFormat="1" ht="7.35" customHeight="1">
      <c r="B666" s="44"/>
      <c r="C666" s="45"/>
      <c r="D666" s="45"/>
      <c r="E666" s="45"/>
      <c r="F666" s="45"/>
      <c r="G666" s="45"/>
      <c r="H666" s="32"/>
    </row>
    <row r="667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SO501 - Přeložka STL plyn...</vt:lpstr>
      <vt:lpstr>SO502 - Přeložka STL plyn...</vt:lpstr>
      <vt:lpstr>Seznam figur</vt:lpstr>
      <vt:lpstr>'Rekapitulace stavby'!Názvy_tisku</vt:lpstr>
      <vt:lpstr>'Seznam figur'!Názvy_tisku</vt:lpstr>
      <vt:lpstr>'SO501 - Přeložka STL plyn...'!Názvy_tisku</vt:lpstr>
      <vt:lpstr>'SO502 - Přeložka STL plyn...'!Názvy_tisku</vt:lpstr>
      <vt:lpstr>'Rekapitulace stavby'!Oblast_tisku</vt:lpstr>
      <vt:lpstr>'Seznam figur'!Oblast_tisku</vt:lpstr>
      <vt:lpstr>'SO501 - Přeložka STL plyn...'!Oblast_tisku</vt:lpstr>
      <vt:lpstr>'SO502 - Přeložka STL plyn...'!Oblast_tisku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Teplý Petr</dc:creator>
  <cp:lastModifiedBy>Ťupa Ondřej</cp:lastModifiedBy>
  <dcterms:created xsi:type="dcterms:W3CDTF">2023-12-12T18:52:28Z</dcterms:created>
  <dcterms:modified xsi:type="dcterms:W3CDTF">2024-02-01T11:02:41Z</dcterms:modified>
</cp:coreProperties>
</file>